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0" yWindow="90" windowWidth="14535" windowHeight="12975"/>
  </bookViews>
  <sheets>
    <sheet name="Сумма АЧР" sheetId="8" r:id="rId1"/>
    <sheet name="Совм. АЧР-1-АЧР-2" sheetId="7" r:id="rId2"/>
    <sheet name="Свод" sheetId="6" r:id="rId3"/>
    <sheet name="ВЭС, ВПМЭС" sheetId="2" r:id="rId4"/>
    <sheet name="ЧЭС, ВПМЭС" sheetId="1" r:id="rId5"/>
    <sheet name="ВУЭС" sheetId="3" r:id="rId6"/>
    <sheet name="ВУЭС участок" sheetId="4" r:id="rId7"/>
    <sheet name="ЧЭС участок" sheetId="5" r:id="rId8"/>
    <sheet name="ЧАПВ" sheetId="9" state="hidden" r:id="rId9"/>
    <sheet name="коды ВЭ" sheetId="10" r:id="rId10"/>
  </sheets>
  <definedNames>
    <definedName name="_xlnm._FilterDatabase" localSheetId="0" hidden="1">'Сумма АЧР'!$A$6:$F$29</definedName>
    <definedName name="_xlnm.Print_Titles" localSheetId="5">ВУЭС!$6:$8</definedName>
    <definedName name="_xlnm.Print_Titles" localSheetId="6">'ВУЭС участок'!$6:$8</definedName>
    <definedName name="_xlnm.Print_Titles" localSheetId="3">'ВЭС, ВПМЭС'!$6:$7</definedName>
    <definedName name="_xlnm.Print_Titles" localSheetId="7">'ЧЭС участок'!$6:$8</definedName>
    <definedName name="_xlnm.Print_Titles" localSheetId="4">'ЧЭС, ВПМЭС'!$6:$8</definedName>
    <definedName name="_xlnm.Print_Area" localSheetId="5">ВУЭС!$A$1:$Z$22</definedName>
    <definedName name="_xlnm.Print_Area" localSheetId="6">'ВУЭС участок'!$A$1:$Z$23</definedName>
    <definedName name="_xlnm.Print_Area" localSheetId="3">'ВЭС, ВПМЭС'!$A$1:$Z$83</definedName>
    <definedName name="_xlnm.Print_Area" localSheetId="2">Свод!$A$1:$M$18</definedName>
    <definedName name="_xlnm.Print_Area" localSheetId="1">'Совм. АЧР-1-АЧР-2'!$A$1:$CP$34</definedName>
    <definedName name="_xlnm.Print_Area" localSheetId="0">'Сумма АЧР'!$A$1:$E$29</definedName>
    <definedName name="_xlnm.Print_Area" localSheetId="8">ЧАПВ!$A$1:$CS$33</definedName>
    <definedName name="_xlnm.Print_Area" localSheetId="7">'ЧЭС участок'!$A$1:$Z$34</definedName>
    <definedName name="_xlnm.Print_Area" localSheetId="4">'ЧЭС, ВПМЭС'!$A$1:$Z$71</definedName>
  </definedNames>
  <calcPr calcId="145621" fullPrecision="0"/>
</workbook>
</file>

<file path=xl/calcChain.xml><?xml version="1.0" encoding="utf-8"?>
<calcChain xmlns="http://schemas.openxmlformats.org/spreadsheetml/2006/main">
  <c r="N56" i="1" l="1"/>
  <c r="L29" i="2"/>
  <c r="L42" i="2" l="1"/>
  <c r="L54" i="1" l="1"/>
  <c r="L7" i="6" l="1"/>
  <c r="M7" i="6"/>
  <c r="I8" i="6"/>
  <c r="J8" i="6"/>
  <c r="I7" i="6"/>
  <c r="J7" i="6"/>
  <c r="F7" i="6"/>
  <c r="G7" i="6"/>
  <c r="C7" i="6"/>
  <c r="D7" i="6"/>
  <c r="CU24" i="9" l="1"/>
  <c r="CV24" i="9"/>
  <c r="CU25" i="9"/>
  <c r="CV25" i="9"/>
  <c r="CU26" i="9"/>
  <c r="CV26" i="9"/>
  <c r="CU28" i="9"/>
  <c r="CV28" i="9"/>
  <c r="CU29" i="9"/>
  <c r="CV29" i="9"/>
  <c r="CU30" i="9"/>
  <c r="CV30" i="9"/>
  <c r="CI24" i="7" l="1"/>
  <c r="CJ24" i="7"/>
  <c r="CI30" i="7"/>
  <c r="CJ30" i="7"/>
  <c r="M81" i="2"/>
  <c r="F6" i="6" s="1"/>
  <c r="N81" i="2"/>
  <c r="G6" i="6" s="1"/>
  <c r="M83" i="2"/>
  <c r="N83" i="2"/>
  <c r="S80" i="2"/>
  <c r="I6" i="6" s="1"/>
  <c r="T80" i="2"/>
  <c r="J6" i="6" s="1"/>
  <c r="M80" i="2"/>
  <c r="C6" i="6" s="1"/>
  <c r="N80" i="2"/>
  <c r="D6" i="6" s="1"/>
  <c r="M69" i="1"/>
  <c r="N69" i="1"/>
  <c r="M71" i="1"/>
  <c r="N71" i="1"/>
  <c r="S68" i="1"/>
  <c r="I9" i="6" s="1"/>
  <c r="T68" i="1"/>
  <c r="J9" i="6" s="1"/>
  <c r="M68" i="1"/>
  <c r="C9" i="6" s="1"/>
  <c r="N68" i="1"/>
  <c r="D9" i="6" s="1"/>
  <c r="S20" i="3"/>
  <c r="T20" i="3"/>
  <c r="M20" i="3"/>
  <c r="N20" i="3"/>
  <c r="M21" i="3"/>
  <c r="M20" i="4"/>
  <c r="N20" i="4"/>
  <c r="S31" i="5"/>
  <c r="I10" i="6" s="1"/>
  <c r="T31" i="5"/>
  <c r="J10" i="6" s="1"/>
  <c r="M31" i="5"/>
  <c r="C10" i="6" s="1"/>
  <c r="P10" i="6" s="1"/>
  <c r="N31" i="5"/>
  <c r="D10" i="6" s="1"/>
  <c r="M21" i="4"/>
  <c r="F8" i="6" s="1"/>
  <c r="N21" i="4"/>
  <c r="G8" i="6" s="1"/>
  <c r="M23" i="4"/>
  <c r="N23" i="4"/>
  <c r="M37" i="5"/>
  <c r="BK37" i="7" s="1"/>
  <c r="N37" i="5"/>
  <c r="M38" i="5"/>
  <c r="BK38" i="7" s="1"/>
  <c r="N38" i="5"/>
  <c r="BL38" i="7" s="1"/>
  <c r="M32" i="5"/>
  <c r="F10" i="6" s="1"/>
  <c r="N32" i="5"/>
  <c r="G10" i="6" s="1"/>
  <c r="M34" i="5"/>
  <c r="N34" i="5"/>
  <c r="L32" i="5"/>
  <c r="Y30" i="4"/>
  <c r="AD42" i="9" s="1"/>
  <c r="BN17" i="9" s="1"/>
  <c r="Z30" i="4"/>
  <c r="AE42" i="9" s="1"/>
  <c r="BO17" i="9" s="1"/>
  <c r="M26" i="4"/>
  <c r="BE37" i="7" s="1"/>
  <c r="N26" i="4"/>
  <c r="BF37" i="7" s="1"/>
  <c r="M27" i="4"/>
  <c r="N27" i="4"/>
  <c r="M28" i="4"/>
  <c r="BE39" i="7" s="1"/>
  <c r="N28" i="4"/>
  <c r="BF39" i="7" s="1"/>
  <c r="M29" i="4"/>
  <c r="BE40" i="7" s="1"/>
  <c r="N29" i="4"/>
  <c r="BF40" i="7" s="1"/>
  <c r="F26" i="4"/>
  <c r="G26" i="4"/>
  <c r="F27" i="4"/>
  <c r="G27" i="4"/>
  <c r="F28" i="4"/>
  <c r="G28" i="4"/>
  <c r="F29" i="4"/>
  <c r="G29" i="4"/>
  <c r="M24" i="3"/>
  <c r="AX37" i="7" s="1"/>
  <c r="N24" i="3"/>
  <c r="AY37" i="7" s="1"/>
  <c r="M25" i="3"/>
  <c r="AX38" i="7" s="1"/>
  <c r="N25" i="3"/>
  <c r="AY38" i="7" s="1"/>
  <c r="M26" i="3"/>
  <c r="N26" i="3"/>
  <c r="AY39" i="7" s="1"/>
  <c r="M27" i="3"/>
  <c r="AX40" i="7" s="1"/>
  <c r="N27" i="3"/>
  <c r="AY40" i="7" s="1"/>
  <c r="F24" i="3"/>
  <c r="G24" i="3"/>
  <c r="F25" i="3"/>
  <c r="G25" i="3"/>
  <c r="F27" i="3"/>
  <c r="G27" i="3"/>
  <c r="G78" i="1"/>
  <c r="N78" i="1" s="1"/>
  <c r="AR41" i="7" s="1"/>
  <c r="Y83" i="1"/>
  <c r="P47" i="9" s="1"/>
  <c r="BQ18" i="9" s="1"/>
  <c r="Z83" i="1"/>
  <c r="Q47" i="9" s="1"/>
  <c r="BR18" i="9" s="1"/>
  <c r="F74" i="1"/>
  <c r="M74" i="1" s="1"/>
  <c r="AQ37" i="7" s="1"/>
  <c r="G74" i="1"/>
  <c r="N74" i="1" s="1"/>
  <c r="AR37" i="7" s="1"/>
  <c r="F75" i="1"/>
  <c r="M75" i="1" s="1"/>
  <c r="AQ38" i="7" s="1"/>
  <c r="G75" i="1"/>
  <c r="N75" i="1" s="1"/>
  <c r="AR38" i="7" s="1"/>
  <c r="F76" i="1"/>
  <c r="M76" i="1" s="1"/>
  <c r="AQ39" i="7" s="1"/>
  <c r="G76" i="1"/>
  <c r="N76" i="1" s="1"/>
  <c r="AR39" i="7" s="1"/>
  <c r="F77" i="1"/>
  <c r="M77" i="1" s="1"/>
  <c r="AQ40" i="7" s="1"/>
  <c r="G77" i="1"/>
  <c r="N77" i="1" s="1"/>
  <c r="AR40" i="7" s="1"/>
  <c r="F78" i="1"/>
  <c r="M78" i="1" s="1"/>
  <c r="AQ41" i="7" s="1"/>
  <c r="F79" i="1"/>
  <c r="M79" i="1" s="1"/>
  <c r="AQ42" i="7" s="1"/>
  <c r="G79" i="1"/>
  <c r="N79" i="1" s="1"/>
  <c r="AR42" i="7" s="1"/>
  <c r="F80" i="1"/>
  <c r="M80" i="1" s="1"/>
  <c r="AQ43" i="7" s="1"/>
  <c r="G80" i="1"/>
  <c r="N80" i="1" s="1"/>
  <c r="AR43" i="7" s="1"/>
  <c r="F81" i="1"/>
  <c r="M81" i="1" s="1"/>
  <c r="AQ44" i="7" s="1"/>
  <c r="G81" i="1"/>
  <c r="N81" i="1" s="1"/>
  <c r="AR44" i="7" s="1"/>
  <c r="F82" i="1"/>
  <c r="M82" i="1" s="1"/>
  <c r="AQ45" i="7" s="1"/>
  <c r="G82" i="1"/>
  <c r="N82" i="1" s="1"/>
  <c r="AR45" i="7" s="1"/>
  <c r="F83" i="1"/>
  <c r="M83" i="1" s="1"/>
  <c r="AQ46" i="7" s="1"/>
  <c r="G83" i="1"/>
  <c r="N83" i="1" s="1"/>
  <c r="AR46" i="7" s="1"/>
  <c r="F84" i="1"/>
  <c r="M84" i="1" s="1"/>
  <c r="AQ47" i="7" s="1"/>
  <c r="G84" i="1"/>
  <c r="N84" i="1" s="1"/>
  <c r="AR47" i="7" s="1"/>
  <c r="F85" i="1"/>
  <c r="M85" i="1" s="1"/>
  <c r="AQ48" i="7" s="1"/>
  <c r="G85" i="1"/>
  <c r="N85" i="1" s="1"/>
  <c r="AR48" i="7" s="1"/>
  <c r="F86" i="1"/>
  <c r="M86" i="1" s="1"/>
  <c r="AQ49" i="7" s="1"/>
  <c r="G86" i="1"/>
  <c r="N86" i="1" s="1"/>
  <c r="AR49" i="7" s="1"/>
  <c r="F87" i="1"/>
  <c r="M87" i="1" s="1"/>
  <c r="AQ50" i="7" s="1"/>
  <c r="G87" i="1"/>
  <c r="N87" i="1" s="1"/>
  <c r="AR50" i="7" s="1"/>
  <c r="F88" i="1"/>
  <c r="M88" i="1" s="1"/>
  <c r="AQ51" i="7" s="1"/>
  <c r="G88" i="1"/>
  <c r="N88" i="1" s="1"/>
  <c r="AR51" i="7" s="1"/>
  <c r="F89" i="1"/>
  <c r="M89" i="1" s="1"/>
  <c r="AQ52" i="7" s="1"/>
  <c r="G89" i="1"/>
  <c r="N89" i="1" s="1"/>
  <c r="AR52" i="7" s="1"/>
  <c r="F90" i="1"/>
  <c r="M90" i="1" s="1"/>
  <c r="AQ53" i="7" s="1"/>
  <c r="G90" i="1"/>
  <c r="N90" i="1" s="1"/>
  <c r="AR53" i="7" s="1"/>
  <c r="F91" i="1"/>
  <c r="M91" i="1" s="1"/>
  <c r="AQ54" i="7" s="1"/>
  <c r="G91" i="1"/>
  <c r="N91" i="1" s="1"/>
  <c r="AR54" i="7" s="1"/>
  <c r="Y42" i="1"/>
  <c r="Y86" i="1" s="1"/>
  <c r="P50" i="9" s="1"/>
  <c r="CI22" i="9" s="1"/>
  <c r="CU22" i="9" s="1"/>
  <c r="Z42" i="1"/>
  <c r="Z86" i="1" s="1"/>
  <c r="Q50" i="9" s="1"/>
  <c r="CJ22" i="9" s="1"/>
  <c r="CV22" i="9" s="1"/>
  <c r="Y28" i="1"/>
  <c r="Z28" i="1"/>
  <c r="Y19" i="1"/>
  <c r="Z19" i="1"/>
  <c r="X19" i="1"/>
  <c r="M86" i="2"/>
  <c r="AI37" i="7" s="1"/>
  <c r="N86" i="2"/>
  <c r="AJ37" i="7" s="1"/>
  <c r="M87" i="2"/>
  <c r="AI38" i="7" s="1"/>
  <c r="N87" i="2"/>
  <c r="AJ38" i="7" s="1"/>
  <c r="M88" i="2"/>
  <c r="AI39" i="7" s="1"/>
  <c r="N88" i="2"/>
  <c r="AJ39" i="7" s="1"/>
  <c r="M89" i="2"/>
  <c r="AI40" i="7" s="1"/>
  <c r="N89" i="2"/>
  <c r="AJ40" i="7" s="1"/>
  <c r="E90" i="2"/>
  <c r="F90" i="2"/>
  <c r="E91" i="2"/>
  <c r="M91" i="2" s="1"/>
  <c r="AI42" i="7" s="1"/>
  <c r="F91" i="2"/>
  <c r="N91" i="2" s="1"/>
  <c r="AJ42" i="7" s="1"/>
  <c r="E92" i="2"/>
  <c r="M92" i="2" s="1"/>
  <c r="AI43" i="7" s="1"/>
  <c r="F92" i="2"/>
  <c r="N92" i="2" s="1"/>
  <c r="AJ43" i="7" s="1"/>
  <c r="E93" i="2"/>
  <c r="M93" i="2" s="1"/>
  <c r="AI44" i="7" s="1"/>
  <c r="F93" i="2"/>
  <c r="N93" i="2" s="1"/>
  <c r="AJ44" i="7" s="1"/>
  <c r="E94" i="2"/>
  <c r="M94" i="2" s="1"/>
  <c r="AI45" i="7" s="1"/>
  <c r="F94" i="2"/>
  <c r="N94" i="2" s="1"/>
  <c r="AJ45" i="7" s="1"/>
  <c r="E95" i="2"/>
  <c r="M95" i="2" s="1"/>
  <c r="AI46" i="7" s="1"/>
  <c r="F95" i="2"/>
  <c r="N95" i="2" s="1"/>
  <c r="AJ46" i="7" s="1"/>
  <c r="E96" i="2"/>
  <c r="M96" i="2" s="1"/>
  <c r="AI47" i="7" s="1"/>
  <c r="F96" i="2"/>
  <c r="N96" i="2" s="1"/>
  <c r="AJ47" i="7" s="1"/>
  <c r="E97" i="2"/>
  <c r="M97" i="2" s="1"/>
  <c r="AI48" i="7" s="1"/>
  <c r="F97" i="2"/>
  <c r="N97" i="2" s="1"/>
  <c r="AJ48" i="7" s="1"/>
  <c r="E98" i="2"/>
  <c r="M98" i="2" s="1"/>
  <c r="AI49" i="7" s="1"/>
  <c r="F98" i="2"/>
  <c r="N98" i="2" s="1"/>
  <c r="AJ49" i="7" s="1"/>
  <c r="E88" i="2"/>
  <c r="F88" i="2"/>
  <c r="E86" i="2"/>
  <c r="F86" i="2"/>
  <c r="Y67" i="2"/>
  <c r="Z67" i="2"/>
  <c r="X67" i="2"/>
  <c r="Y53" i="2"/>
  <c r="Z53" i="2"/>
  <c r="X53" i="2"/>
  <c r="Z15" i="2"/>
  <c r="Y15" i="2"/>
  <c r="Y12" i="2"/>
  <c r="Z12" i="2"/>
  <c r="Y13" i="2"/>
  <c r="Z13" i="2"/>
  <c r="F10" i="7" l="1"/>
  <c r="E14" i="8"/>
  <c r="D10" i="7"/>
  <c r="CL10" i="7"/>
  <c r="C10" i="7"/>
  <c r="J11" i="7"/>
  <c r="I11" i="7"/>
  <c r="D14" i="8"/>
  <c r="CL28" i="7"/>
  <c r="BZ28" i="7"/>
  <c r="CI28" i="7" s="1"/>
  <c r="CM27" i="7"/>
  <c r="BX27" i="7"/>
  <c r="CJ27" i="7" s="1"/>
  <c r="AZ20" i="7"/>
  <c r="CJ20" i="7" s="1"/>
  <c r="CM20" i="7"/>
  <c r="CF31" i="7"/>
  <c r="CI31" i="7" s="1"/>
  <c r="CL31" i="7"/>
  <c r="CG31" i="7"/>
  <c r="CJ31" i="7" s="1"/>
  <c r="CM31" i="7"/>
  <c r="CL23" i="7"/>
  <c r="BH23" i="7"/>
  <c r="CI23" i="7" s="1"/>
  <c r="AY20" i="7"/>
  <c r="CI20" i="7" s="1"/>
  <c r="CL20" i="7"/>
  <c r="CL27" i="7"/>
  <c r="BW27" i="7"/>
  <c r="CI27" i="7" s="1"/>
  <c r="BQ25" i="7"/>
  <c r="CI25" i="7" s="1"/>
  <c r="CL25" i="7"/>
  <c r="CM22" i="7"/>
  <c r="BF22" i="7"/>
  <c r="CJ22" i="7" s="1"/>
  <c r="AW19" i="7"/>
  <c r="CJ19" i="7" s="1"/>
  <c r="CM19" i="7"/>
  <c r="BI23" i="7"/>
  <c r="CJ23" i="7" s="1"/>
  <c r="CM23" i="7"/>
  <c r="CL18" i="7"/>
  <c r="AS18" i="7"/>
  <c r="CI18" i="7" s="1"/>
  <c r="CL29" i="7"/>
  <c r="CC29" i="7"/>
  <c r="CI29" i="7" s="1"/>
  <c r="AV19" i="7"/>
  <c r="CI19" i="7" s="1"/>
  <c r="CL19" i="7"/>
  <c r="CL22" i="7"/>
  <c r="BE22" i="7"/>
  <c r="CI22" i="7" s="1"/>
  <c r="CA28" i="7"/>
  <c r="CJ28" i="7" s="1"/>
  <c r="CM28" i="7"/>
  <c r="BR25" i="7"/>
  <c r="CJ25" i="7" s="1"/>
  <c r="CM25" i="7"/>
  <c r="AT18" i="7"/>
  <c r="CJ18" i="7" s="1"/>
  <c r="CM18" i="7"/>
  <c r="CM29" i="7"/>
  <c r="CD29" i="7"/>
  <c r="CJ29" i="7" s="1"/>
  <c r="BU26" i="7"/>
  <c r="CJ26" i="7" s="1"/>
  <c r="CM26" i="7"/>
  <c r="N30" i="4"/>
  <c r="BF41" i="7" s="1"/>
  <c r="CM17" i="7"/>
  <c r="AK17" i="7"/>
  <c r="CJ17" i="7" s="1"/>
  <c r="CL17" i="7"/>
  <c r="AJ17" i="7"/>
  <c r="CI17" i="7" s="1"/>
  <c r="AH16" i="7"/>
  <c r="CJ16" i="7" s="1"/>
  <c r="CM16" i="7"/>
  <c r="AG16" i="7"/>
  <c r="CI16" i="7" s="1"/>
  <c r="CL16" i="7"/>
  <c r="CM13" i="7"/>
  <c r="Y13" i="7"/>
  <c r="CJ13" i="7" s="1"/>
  <c r="X13" i="7"/>
  <c r="CI13" i="7" s="1"/>
  <c r="CL13" i="7"/>
  <c r="T8" i="6"/>
  <c r="D8" i="6"/>
  <c r="S8" i="6"/>
  <c r="C8" i="6"/>
  <c r="BC21" i="7"/>
  <c r="CJ21" i="7" s="1"/>
  <c r="CM21" i="7"/>
  <c r="BB21" i="7"/>
  <c r="CI21" i="7" s="1"/>
  <c r="CL21" i="7"/>
  <c r="CM15" i="7"/>
  <c r="AE15" i="7"/>
  <c r="CJ15" i="7" s="1"/>
  <c r="AD15" i="7"/>
  <c r="CI15" i="7" s="1"/>
  <c r="CL15" i="7"/>
  <c r="CM14" i="7"/>
  <c r="AB14" i="7"/>
  <c r="CJ14" i="7" s="1"/>
  <c r="AA14" i="7"/>
  <c r="CI14" i="7" s="1"/>
  <c r="CL14" i="7"/>
  <c r="N93" i="1"/>
  <c r="G9" i="6"/>
  <c r="BT26" i="7"/>
  <c r="CI26" i="7" s="1"/>
  <c r="CL26" i="7"/>
  <c r="M93" i="1"/>
  <c r="F9" i="6"/>
  <c r="F30" i="4"/>
  <c r="F32" i="4" s="1"/>
  <c r="F33" i="4" s="1"/>
  <c r="G30" i="4"/>
  <c r="G32" i="4" s="1"/>
  <c r="G33" i="4" s="1"/>
  <c r="G25" i="4"/>
  <c r="BF38" i="7"/>
  <c r="BF42" i="7" s="1"/>
  <c r="N22" i="3"/>
  <c r="T7" i="6" s="1"/>
  <c r="M22" i="3"/>
  <c r="S7" i="6" s="1"/>
  <c r="M33" i="5"/>
  <c r="S10" i="6" s="1"/>
  <c r="BK40" i="7"/>
  <c r="N39" i="5"/>
  <c r="BL37" i="7"/>
  <c r="BL40" i="7" s="1"/>
  <c r="M39" i="5"/>
  <c r="N33" i="5"/>
  <c r="T10" i="6" s="1"/>
  <c r="N82" i="2"/>
  <c r="T6" i="6" s="1"/>
  <c r="N70" i="1"/>
  <c r="T9" i="6" s="1"/>
  <c r="M70" i="1"/>
  <c r="S9" i="6" s="1"/>
  <c r="M82" i="2"/>
  <c r="S6" i="6" s="1"/>
  <c r="F85" i="2"/>
  <c r="E85" i="2"/>
  <c r="F93" i="1"/>
  <c r="G93" i="1"/>
  <c r="G92" i="1"/>
  <c r="G95" i="1" s="1"/>
  <c r="G96" i="1" s="1"/>
  <c r="AR56" i="7"/>
  <c r="AQ56" i="7"/>
  <c r="N92" i="1"/>
  <c r="M92" i="1"/>
  <c r="F92" i="1"/>
  <c r="F95" i="1" s="1"/>
  <c r="F96" i="1" s="1"/>
  <c r="N21" i="3"/>
  <c r="F28" i="3"/>
  <c r="F29" i="3" s="1"/>
  <c r="G28" i="3"/>
  <c r="G29" i="3" s="1"/>
  <c r="AY42" i="7"/>
  <c r="G23" i="3"/>
  <c r="N28" i="3"/>
  <c r="M28" i="3"/>
  <c r="AX41" i="7" s="1"/>
  <c r="AX39" i="7"/>
  <c r="AX42" i="7" s="1"/>
  <c r="F23" i="3"/>
  <c r="E99" i="2"/>
  <c r="E100" i="2" s="1"/>
  <c r="E101" i="2" s="1"/>
  <c r="F99" i="2"/>
  <c r="F100" i="2" s="1"/>
  <c r="F101" i="2" s="1"/>
  <c r="N90" i="2"/>
  <c r="M90" i="2"/>
  <c r="AI41" i="7" s="1"/>
  <c r="U12" i="7" s="1"/>
  <c r="CI12" i="7" s="1"/>
  <c r="M30" i="4"/>
  <c r="F25" i="4"/>
  <c r="BE38" i="7"/>
  <c r="CT24" i="9"/>
  <c r="CT25" i="9"/>
  <c r="CT26" i="9"/>
  <c r="CT28" i="9"/>
  <c r="CT29" i="9"/>
  <c r="CT30" i="9"/>
  <c r="BY37" i="9"/>
  <c r="AI47" i="9"/>
  <c r="BY38" i="9" s="1"/>
  <c r="BQ31" i="9"/>
  <c r="BR31" i="9"/>
  <c r="CI31" i="9"/>
  <c r="CJ31" i="9"/>
  <c r="CQ31" i="9"/>
  <c r="AG37" i="9"/>
  <c r="AI37" i="9"/>
  <c r="AI38" i="9"/>
  <c r="Z43" i="9"/>
  <c r="AA43" i="9"/>
  <c r="AB43" i="9"/>
  <c r="Z37" i="9"/>
  <c r="AB37" i="9"/>
  <c r="Z38" i="9"/>
  <c r="AB38" i="9"/>
  <c r="Z39" i="9"/>
  <c r="AA39" i="9"/>
  <c r="AB39" i="9"/>
  <c r="Z40" i="9"/>
  <c r="AA40" i="9"/>
  <c r="AB40" i="9"/>
  <c r="Z41" i="9"/>
  <c r="AB41" i="9"/>
  <c r="Z42" i="9"/>
  <c r="AA42" i="9"/>
  <c r="AB42" i="9"/>
  <c r="S37" i="9"/>
  <c r="T37" i="9"/>
  <c r="U37" i="9"/>
  <c r="U36" i="9"/>
  <c r="L37" i="9"/>
  <c r="N37" i="9"/>
  <c r="L38" i="9"/>
  <c r="M38" i="9"/>
  <c r="N38" i="9"/>
  <c r="L39" i="9"/>
  <c r="M39" i="9"/>
  <c r="N39" i="9"/>
  <c r="L40" i="9"/>
  <c r="N40" i="9"/>
  <c r="L41" i="9"/>
  <c r="N41" i="9"/>
  <c r="L42" i="9"/>
  <c r="N42" i="9"/>
  <c r="L43" i="9"/>
  <c r="N43" i="9"/>
  <c r="L44" i="9"/>
  <c r="N44" i="9"/>
  <c r="L45" i="9"/>
  <c r="M45" i="9"/>
  <c r="N45" i="9"/>
  <c r="L46" i="9"/>
  <c r="M46" i="9"/>
  <c r="N46" i="9"/>
  <c r="L47" i="9"/>
  <c r="M47" i="9"/>
  <c r="N47" i="9"/>
  <c r="L48" i="9"/>
  <c r="M48" i="9"/>
  <c r="N48" i="9"/>
  <c r="L49" i="9"/>
  <c r="M49" i="9"/>
  <c r="N49" i="9"/>
  <c r="L50" i="9"/>
  <c r="M50" i="9"/>
  <c r="N50" i="9"/>
  <c r="E37" i="9"/>
  <c r="F37" i="9"/>
  <c r="G37" i="9"/>
  <c r="E38" i="9"/>
  <c r="F38" i="9"/>
  <c r="G38" i="9"/>
  <c r="E39" i="9"/>
  <c r="F39" i="9"/>
  <c r="G39" i="9"/>
  <c r="E40" i="9"/>
  <c r="F40" i="9"/>
  <c r="G40" i="9"/>
  <c r="E41" i="9"/>
  <c r="F41" i="9"/>
  <c r="G41" i="9"/>
  <c r="E42" i="9"/>
  <c r="F42" i="9"/>
  <c r="G42" i="9"/>
  <c r="E43" i="9"/>
  <c r="F43" i="9"/>
  <c r="G43" i="9"/>
  <c r="E44" i="9"/>
  <c r="F44" i="9"/>
  <c r="G44" i="9"/>
  <c r="E45" i="9"/>
  <c r="F45" i="9"/>
  <c r="G45" i="9"/>
  <c r="E46" i="9"/>
  <c r="F46" i="9"/>
  <c r="G46" i="9"/>
  <c r="E47" i="9"/>
  <c r="F47" i="9"/>
  <c r="G47" i="9"/>
  <c r="E48" i="9"/>
  <c r="F48" i="9"/>
  <c r="G48" i="9"/>
  <c r="E49" i="9"/>
  <c r="F49" i="9"/>
  <c r="G49" i="9"/>
  <c r="E50" i="9"/>
  <c r="F50" i="9"/>
  <c r="G50" i="9"/>
  <c r="E51" i="9"/>
  <c r="F51" i="9"/>
  <c r="G51" i="9"/>
  <c r="E52" i="9"/>
  <c r="F52" i="9"/>
  <c r="G52" i="9"/>
  <c r="E53" i="9"/>
  <c r="F53" i="9"/>
  <c r="G53" i="9"/>
  <c r="E54" i="9"/>
  <c r="F54" i="9"/>
  <c r="G54" i="9"/>
  <c r="E55" i="9"/>
  <c r="F55" i="9"/>
  <c r="G55" i="9"/>
  <c r="E56" i="9"/>
  <c r="F56" i="9"/>
  <c r="G56" i="9"/>
  <c r="M29" i="3" l="1"/>
  <c r="L11" i="7"/>
  <c r="CM10" i="7"/>
  <c r="CI10" i="7"/>
  <c r="M11" i="7"/>
  <c r="CJ11" i="7" s="1"/>
  <c r="G10" i="7"/>
  <c r="CJ10" i="7" s="1"/>
  <c r="CL11" i="7"/>
  <c r="CI11" i="7"/>
  <c r="CM11" i="7"/>
  <c r="CL12" i="7"/>
  <c r="M99" i="2"/>
  <c r="AI50" i="7" s="1"/>
  <c r="BF43" i="7"/>
  <c r="N31" i="4"/>
  <c r="G31" i="4"/>
  <c r="F31" i="4"/>
  <c r="N40" i="5"/>
  <c r="BL39" i="7"/>
  <c r="BL41" i="7" s="1"/>
  <c r="M40" i="5"/>
  <c r="BK39" i="7"/>
  <c r="BK41" i="7" s="1"/>
  <c r="G94" i="1"/>
  <c r="N94" i="1"/>
  <c r="AR55" i="7"/>
  <c r="AR57" i="7" s="1"/>
  <c r="F94" i="1"/>
  <c r="M94" i="1"/>
  <c r="AQ55" i="7"/>
  <c r="AQ57" i="7" s="1"/>
  <c r="N29" i="3"/>
  <c r="AY41" i="7"/>
  <c r="AY43" i="7" s="1"/>
  <c r="AX43" i="7"/>
  <c r="AJ41" i="7"/>
  <c r="N99" i="2"/>
  <c r="M100" i="2"/>
  <c r="AI51" i="7"/>
  <c r="M31" i="4"/>
  <c r="BE41" i="7"/>
  <c r="BE42" i="7"/>
  <c r="CI32" i="7" l="1"/>
  <c r="V12" i="7"/>
  <c r="CJ12" i="7" s="1"/>
  <c r="CJ32" i="7" s="1"/>
  <c r="CM12" i="7"/>
  <c r="CM32" i="7" s="1"/>
  <c r="CU8" i="7" s="1"/>
  <c r="CU26" i="7" s="1"/>
  <c r="BE43" i="7"/>
  <c r="AI52" i="7"/>
  <c r="AJ51" i="7"/>
  <c r="N100" i="2"/>
  <c r="AJ50" i="7"/>
  <c r="CL32" i="7"/>
  <c r="CT8" i="7" s="1"/>
  <c r="CT26" i="7" s="1"/>
  <c r="L34" i="5"/>
  <c r="L23" i="4"/>
  <c r="L71" i="1"/>
  <c r="L83" i="2"/>
  <c r="L31" i="5"/>
  <c r="L20" i="4"/>
  <c r="R8" i="6" s="1"/>
  <c r="L20" i="3"/>
  <c r="R20" i="3"/>
  <c r="L68" i="1"/>
  <c r="L80" i="2"/>
  <c r="AJ52" i="7" l="1"/>
  <c r="C14" i="8"/>
  <c r="AD32" i="7"/>
  <c r="AE32" i="7"/>
  <c r="AG32" i="7"/>
  <c r="AH32" i="7"/>
  <c r="CH24" i="7"/>
  <c r="CH30" i="7"/>
  <c r="D97" i="2"/>
  <c r="L97" i="2" s="1"/>
  <c r="AH48" i="7" s="1"/>
  <c r="AT38" i="7"/>
  <c r="AT39" i="7"/>
  <c r="AT40" i="7"/>
  <c r="AT37" i="7"/>
  <c r="L26" i="3"/>
  <c r="L38" i="5"/>
  <c r="F38" i="5" s="1"/>
  <c r="L37" i="5"/>
  <c r="F37" i="5" s="1"/>
  <c r="X30" i="4"/>
  <c r="AC42" i="9" s="1"/>
  <c r="BM17" i="9" s="1"/>
  <c r="L29" i="4"/>
  <c r="BD40" i="7" s="1"/>
  <c r="L28" i="4"/>
  <c r="BD39" i="7" s="1"/>
  <c r="L27" i="4"/>
  <c r="BD38" i="7" s="1"/>
  <c r="L26" i="4"/>
  <c r="BD37" i="7"/>
  <c r="BB39" i="7"/>
  <c r="BC39" i="7"/>
  <c r="BB40" i="7"/>
  <c r="BC40" i="7"/>
  <c r="BA38" i="7"/>
  <c r="BA39" i="7"/>
  <c r="BA40" i="7"/>
  <c r="BA41" i="7"/>
  <c r="BA37" i="7"/>
  <c r="AU38" i="7"/>
  <c r="AV38" i="7"/>
  <c r="AU39" i="7"/>
  <c r="AV39" i="7"/>
  <c r="AU40" i="7"/>
  <c r="AV40" i="7"/>
  <c r="AU37" i="7"/>
  <c r="X83" i="1"/>
  <c r="O47" i="9" s="1"/>
  <c r="BP18" i="9" s="1"/>
  <c r="BP31" i="9" s="1"/>
  <c r="E74" i="1"/>
  <c r="L74" i="1" s="1"/>
  <c r="AP37" i="7" s="1"/>
  <c r="AM38" i="7"/>
  <c r="AM39" i="7"/>
  <c r="AM40" i="7"/>
  <c r="AM41" i="7"/>
  <c r="AM42" i="7"/>
  <c r="AM43" i="7"/>
  <c r="AM44" i="7"/>
  <c r="AM45" i="7"/>
  <c r="AM46" i="7"/>
  <c r="AM47" i="7"/>
  <c r="AM48" i="7"/>
  <c r="AM49" i="7"/>
  <c r="AM50" i="7"/>
  <c r="AM51" i="7"/>
  <c r="AM52" i="7"/>
  <c r="AM53" i="7"/>
  <c r="AM54" i="7"/>
  <c r="AM55" i="7"/>
  <c r="AF39" i="7"/>
  <c r="AG39" i="7"/>
  <c r="AF40" i="7"/>
  <c r="AG40" i="7"/>
  <c r="AF41" i="7"/>
  <c r="AG41" i="7"/>
  <c r="AF42" i="7"/>
  <c r="AG42" i="7"/>
  <c r="AF43" i="7"/>
  <c r="AG43" i="7"/>
  <c r="AF44" i="7"/>
  <c r="AG44" i="7"/>
  <c r="AF45" i="7"/>
  <c r="AG45" i="7"/>
  <c r="AF46" i="7"/>
  <c r="AG46" i="7"/>
  <c r="AF47" i="7"/>
  <c r="AG47" i="7"/>
  <c r="AF48" i="7"/>
  <c r="AG48" i="7"/>
  <c r="AF49" i="7"/>
  <c r="AG49" i="7"/>
  <c r="AE39" i="7"/>
  <c r="AE40" i="7"/>
  <c r="AE41" i="7"/>
  <c r="AE42" i="7"/>
  <c r="AE43" i="7"/>
  <c r="AE44" i="7"/>
  <c r="AE45" i="7"/>
  <c r="AE46" i="7"/>
  <c r="AE47" i="7"/>
  <c r="AE48" i="7"/>
  <c r="AE49" i="7"/>
  <c r="AE50" i="7"/>
  <c r="C15" i="8" l="1"/>
  <c r="AW39" i="7"/>
  <c r="L30" i="4"/>
  <c r="BD41" i="7" s="1"/>
  <c r="BJ38" i="7"/>
  <c r="L39" i="5"/>
  <c r="BJ39" i="7" s="1"/>
  <c r="BJ37" i="7"/>
  <c r="BD42" i="7"/>
  <c r="BB32" i="7"/>
  <c r="BC32" i="7"/>
  <c r="BO32" i="7"/>
  <c r="BQ32" i="7"/>
  <c r="BR32" i="7"/>
  <c r="BT32" i="7"/>
  <c r="BU32" i="7"/>
  <c r="BW32" i="7"/>
  <c r="BX32" i="7"/>
  <c r="BZ32" i="7"/>
  <c r="CA32" i="7"/>
  <c r="CC32" i="7"/>
  <c r="CD32" i="7"/>
  <c r="CF32" i="7"/>
  <c r="CG32" i="7"/>
  <c r="BN32" i="7"/>
  <c r="BJ32" i="7"/>
  <c r="BK32" i="7"/>
  <c r="BL32" i="7"/>
  <c r="BC37" i="7"/>
  <c r="AS32" i="7"/>
  <c r="AT32" i="7"/>
  <c r="AV32" i="7"/>
  <c r="AW32" i="7"/>
  <c r="AY32" i="7"/>
  <c r="AZ32" i="7"/>
  <c r="BE32" i="7"/>
  <c r="BF32" i="7"/>
  <c r="BH32" i="7"/>
  <c r="BI32" i="7"/>
  <c r="AQ32" i="7"/>
  <c r="U32" i="7"/>
  <c r="V32" i="7"/>
  <c r="X32" i="7"/>
  <c r="Y32" i="7"/>
  <c r="AA32" i="7"/>
  <c r="AB32" i="7"/>
  <c r="AJ32" i="7"/>
  <c r="AK32" i="7"/>
  <c r="AL32" i="7"/>
  <c r="AM32" i="7"/>
  <c r="AN32" i="7"/>
  <c r="S32" i="7"/>
  <c r="F32" i="7"/>
  <c r="G32" i="7"/>
  <c r="I32" i="7"/>
  <c r="J32" i="7"/>
  <c r="L32" i="7"/>
  <c r="M32" i="7"/>
  <c r="D32" i="7"/>
  <c r="BI33" i="7" l="1"/>
  <c r="CG33" i="7"/>
  <c r="CF33" i="7"/>
  <c r="AK33" i="7"/>
  <c r="BH33" i="7"/>
  <c r="M33" i="7"/>
  <c r="BD43" i="7"/>
  <c r="BJ40" i="7"/>
  <c r="BJ41" i="7" s="1"/>
  <c r="L40" i="5"/>
  <c r="V26" i="4"/>
  <c r="AA38" i="9" s="1"/>
  <c r="E25" i="4"/>
  <c r="L21" i="4"/>
  <c r="L31" i="4" s="1"/>
  <c r="E29" i="4"/>
  <c r="E28" i="4"/>
  <c r="E27" i="4"/>
  <c r="E26" i="4"/>
  <c r="L27" i="3"/>
  <c r="L25" i="3"/>
  <c r="AW38" i="7" s="1"/>
  <c r="L24" i="3"/>
  <c r="AW37" i="7" s="1"/>
  <c r="E27" i="3"/>
  <c r="E25" i="3"/>
  <c r="E24" i="3"/>
  <c r="L22" i="3"/>
  <c r="E90" i="1"/>
  <c r="L90" i="1" s="1"/>
  <c r="AP53" i="7" s="1"/>
  <c r="E89" i="1"/>
  <c r="L89" i="1" s="1"/>
  <c r="AP52" i="7" s="1"/>
  <c r="E88" i="1"/>
  <c r="L88" i="1" s="1"/>
  <c r="AP51" i="7" s="1"/>
  <c r="E87" i="1"/>
  <c r="L87" i="1" s="1"/>
  <c r="AP50" i="7" s="1"/>
  <c r="E86" i="1"/>
  <c r="L86" i="1" s="1"/>
  <c r="AP49" i="7" s="1"/>
  <c r="E85" i="1"/>
  <c r="L85" i="1" s="1"/>
  <c r="AP48" i="7" s="1"/>
  <c r="E84" i="1"/>
  <c r="L84" i="1" s="1"/>
  <c r="AP47" i="7" s="1"/>
  <c r="E83" i="1"/>
  <c r="L83" i="1" s="1"/>
  <c r="AP46" i="7" s="1"/>
  <c r="E82" i="1"/>
  <c r="L82" i="1" s="1"/>
  <c r="AP45" i="7" s="1"/>
  <c r="E81" i="1"/>
  <c r="L81" i="1" s="1"/>
  <c r="AP44" i="7" s="1"/>
  <c r="E80" i="1"/>
  <c r="L80" i="1" s="1"/>
  <c r="AP43" i="7" s="1"/>
  <c r="E79" i="1"/>
  <c r="L79" i="1" s="1"/>
  <c r="AP42" i="7" s="1"/>
  <c r="E78" i="1"/>
  <c r="L78" i="1" s="1"/>
  <c r="AP41" i="7" s="1"/>
  <c r="E77" i="1"/>
  <c r="L77" i="1" s="1"/>
  <c r="AP40" i="7" s="1"/>
  <c r="E76" i="1"/>
  <c r="L76" i="1" s="1"/>
  <c r="AP39" i="7" s="1"/>
  <c r="E75" i="1"/>
  <c r="L75" i="1" s="1"/>
  <c r="E91" i="1"/>
  <c r="L91" i="1" s="1"/>
  <c r="AP54" i="7" s="1"/>
  <c r="R68" i="1"/>
  <c r="L70" i="1" s="1"/>
  <c r="R9" i="6" s="1"/>
  <c r="L69" i="1"/>
  <c r="L93" i="1" s="1"/>
  <c r="L89" i="2"/>
  <c r="AH40" i="7" s="1"/>
  <c r="K11" i="7" s="1"/>
  <c r="K32" i="7" s="1"/>
  <c r="L88" i="2"/>
  <c r="L86" i="2"/>
  <c r="AH37" i="7" s="1"/>
  <c r="B10" i="7" s="1"/>
  <c r="L87" i="2"/>
  <c r="AH38" i="7" s="1"/>
  <c r="D98" i="2"/>
  <c r="L98" i="2" s="1"/>
  <c r="AH49" i="7" s="1"/>
  <c r="D96" i="2"/>
  <c r="L96" i="2" s="1"/>
  <c r="AH47" i="7" s="1"/>
  <c r="D95" i="2"/>
  <c r="L95" i="2" s="1"/>
  <c r="AH46" i="7" s="1"/>
  <c r="D94" i="2"/>
  <c r="L94" i="2" s="1"/>
  <c r="AH45" i="7" s="1"/>
  <c r="D93" i="2"/>
  <c r="L93" i="2" s="1"/>
  <c r="AH44" i="7" s="1"/>
  <c r="D92" i="2"/>
  <c r="L92" i="2" s="1"/>
  <c r="AH43" i="7" s="1"/>
  <c r="D91" i="2"/>
  <c r="L91" i="2" s="1"/>
  <c r="AH42" i="7" s="1"/>
  <c r="D90" i="2"/>
  <c r="L90" i="2" s="1"/>
  <c r="AH41" i="7" s="1"/>
  <c r="D88" i="2"/>
  <c r="D86" i="2"/>
  <c r="R80" i="2"/>
  <c r="L82" i="2" s="1"/>
  <c r="R6" i="6" s="1"/>
  <c r="L81" i="2"/>
  <c r="E30" i="4" l="1"/>
  <c r="E32" i="4" s="1"/>
  <c r="E33" i="4" s="1"/>
  <c r="E28" i="3"/>
  <c r="E29" i="3" s="1"/>
  <c r="D85" i="2"/>
  <c r="D99" i="2"/>
  <c r="D100" i="2" s="1"/>
  <c r="D101" i="2" s="1"/>
  <c r="B88" i="2"/>
  <c r="AH39" i="7"/>
  <c r="AH51" i="7" s="1"/>
  <c r="E10" i="7"/>
  <c r="CH10" i="7" s="1"/>
  <c r="BY28" i="7"/>
  <c r="CK28" i="7"/>
  <c r="CB29" i="7"/>
  <c r="CK29" i="7"/>
  <c r="CE31" i="7"/>
  <c r="CK31" i="7"/>
  <c r="CK26" i="7"/>
  <c r="BS26" i="7"/>
  <c r="CK25" i="7"/>
  <c r="BP25" i="7"/>
  <c r="CK22" i="7"/>
  <c r="BD22" i="7"/>
  <c r="CK21" i="7"/>
  <c r="BA21" i="7"/>
  <c r="BG23" i="7"/>
  <c r="CK23" i="7"/>
  <c r="E92" i="1"/>
  <c r="E95" i="1" s="1"/>
  <c r="E96" i="1" s="1"/>
  <c r="AF16" i="7"/>
  <c r="CK16" i="7"/>
  <c r="AP38" i="7"/>
  <c r="AP56" i="7" s="1"/>
  <c r="L92" i="1"/>
  <c r="AP55" i="7" s="1"/>
  <c r="E93" i="1"/>
  <c r="CK10" i="7"/>
  <c r="E23" i="3"/>
  <c r="AW40" i="7"/>
  <c r="L28" i="3"/>
  <c r="CK18" i="7"/>
  <c r="AR18" i="7"/>
  <c r="AC15" i="7"/>
  <c r="CK15" i="7"/>
  <c r="CK14" i="7"/>
  <c r="Z14" i="7"/>
  <c r="CK27" i="7"/>
  <c r="BV27" i="7"/>
  <c r="CK12" i="7"/>
  <c r="T12" i="7"/>
  <c r="CK20" i="7"/>
  <c r="AX20" i="7"/>
  <c r="L99" i="2"/>
  <c r="AH50" i="7" s="1"/>
  <c r="CK19" i="7"/>
  <c r="AU19" i="7"/>
  <c r="X30" i="5"/>
  <c r="Y30" i="5"/>
  <c r="Z30" i="5"/>
  <c r="Y29" i="5"/>
  <c r="Z29" i="5"/>
  <c r="X29" i="5"/>
  <c r="A63" i="1"/>
  <c r="X72" i="2"/>
  <c r="X89" i="2" s="1"/>
  <c r="H39" i="9" s="1"/>
  <c r="Z66" i="2"/>
  <c r="Z105" i="2" s="1"/>
  <c r="J55" i="9" s="1"/>
  <c r="CM27" i="9" s="1"/>
  <c r="Y66" i="2"/>
  <c r="Y105" i="2" s="1"/>
  <c r="I55" i="9" s="1"/>
  <c r="CL27" i="9" s="1"/>
  <c r="X66" i="2"/>
  <c r="X105" i="2" s="1"/>
  <c r="H55" i="9" s="1"/>
  <c r="CK27" i="9" s="1"/>
  <c r="X65" i="2"/>
  <c r="X106" i="2" s="1"/>
  <c r="H56" i="9" s="1"/>
  <c r="CN27" i="9" s="1"/>
  <c r="CN31" i="9" s="1"/>
  <c r="Y65" i="2"/>
  <c r="Y106" i="2" s="1"/>
  <c r="I56" i="9" s="1"/>
  <c r="CO27" i="9" s="1"/>
  <c r="CO31" i="9" s="1"/>
  <c r="Z65" i="2"/>
  <c r="Z106" i="2" s="1"/>
  <c r="J56" i="9" s="1"/>
  <c r="CP27" i="9" s="1"/>
  <c r="CP31" i="9" s="1"/>
  <c r="E31" i="4" l="1"/>
  <c r="CK11" i="7"/>
  <c r="CV27" i="9"/>
  <c r="CU27" i="9"/>
  <c r="H11" i="7"/>
  <c r="H32" i="7" s="1"/>
  <c r="CT27" i="9"/>
  <c r="AH52" i="7"/>
  <c r="E32" i="7"/>
  <c r="CH28" i="7"/>
  <c r="BY32" i="7"/>
  <c r="CH31" i="7"/>
  <c r="CE32" i="7"/>
  <c r="CH29" i="7"/>
  <c r="CB32" i="7"/>
  <c r="CH25" i="7"/>
  <c r="BP32" i="7"/>
  <c r="CH26" i="7"/>
  <c r="BS32" i="7"/>
  <c r="CH21" i="7"/>
  <c r="BA32" i="7"/>
  <c r="CH23" i="7"/>
  <c r="BG32" i="7"/>
  <c r="CH22" i="7"/>
  <c r="BD32" i="7"/>
  <c r="E94" i="1"/>
  <c r="AF32" i="7"/>
  <c r="CH16" i="7"/>
  <c r="AP57" i="7"/>
  <c r="W13" i="7"/>
  <c r="W32" i="7" s="1"/>
  <c r="L94" i="1"/>
  <c r="CK13" i="7"/>
  <c r="AW41" i="7"/>
  <c r="L29" i="3"/>
  <c r="AI17" i="7"/>
  <c r="CK17" i="7"/>
  <c r="AW42" i="7"/>
  <c r="CH14" i="7"/>
  <c r="Z32" i="7"/>
  <c r="CH12" i="7"/>
  <c r="T32" i="7"/>
  <c r="CH20" i="7"/>
  <c r="AX32" i="7"/>
  <c r="CH15" i="7"/>
  <c r="AC32" i="7"/>
  <c r="CH19" i="7"/>
  <c r="AU32" i="7"/>
  <c r="CH27" i="7"/>
  <c r="BV32" i="7"/>
  <c r="CH18" i="7"/>
  <c r="AR32" i="7"/>
  <c r="Y63" i="2"/>
  <c r="Y104" i="2" s="1"/>
  <c r="I54" i="9" s="1"/>
  <c r="CL23" i="9" s="1"/>
  <c r="CU23" i="9" s="1"/>
  <c r="Z63" i="2"/>
  <c r="Z104" i="2" s="1"/>
  <c r="J54" i="9" s="1"/>
  <c r="CM23" i="9" s="1"/>
  <c r="CV23" i="9" s="1"/>
  <c r="X63" i="2"/>
  <c r="X104" i="2" s="1"/>
  <c r="H54" i="9" s="1"/>
  <c r="CK23" i="9" s="1"/>
  <c r="X42" i="1"/>
  <c r="X86" i="1" s="1"/>
  <c r="O50" i="9" s="1"/>
  <c r="CH22" i="9" s="1"/>
  <c r="A60" i="2"/>
  <c r="A67" i="2" s="1"/>
  <c r="A68" i="2" s="1"/>
  <c r="A32" i="1"/>
  <c r="X28" i="1"/>
  <c r="A56" i="2"/>
  <c r="W53" i="2"/>
  <c r="V53" i="2"/>
  <c r="U53" i="2"/>
  <c r="A53" i="2"/>
  <c r="CM31" i="9" l="1"/>
  <c r="CL31" i="9"/>
  <c r="CE33" i="7"/>
  <c r="CH11" i="7"/>
  <c r="CH13" i="7"/>
  <c r="CT23" i="9"/>
  <c r="CK31" i="9"/>
  <c r="CT22" i="9"/>
  <c r="CH31" i="9"/>
  <c r="AW43" i="7"/>
  <c r="AI32" i="7"/>
  <c r="CH17" i="7"/>
  <c r="BG33" i="7"/>
  <c r="X45" i="2"/>
  <c r="Y45" i="2"/>
  <c r="Z45" i="2"/>
  <c r="X34" i="2"/>
  <c r="Y34" i="2"/>
  <c r="Z34" i="2"/>
  <c r="X14" i="4" l="1"/>
  <c r="X25" i="4" s="1"/>
  <c r="AC37" i="9" s="1"/>
  <c r="X32" i="2"/>
  <c r="Y32" i="2"/>
  <c r="Z32" i="2"/>
  <c r="Y24" i="5" l="1"/>
  <c r="Z24" i="5"/>
  <c r="Y25" i="5"/>
  <c r="Z25" i="5"/>
  <c r="Y27" i="5"/>
  <c r="Z27" i="5"/>
  <c r="Y28" i="5"/>
  <c r="Z28" i="5"/>
  <c r="Y21" i="5"/>
  <c r="Z21" i="5"/>
  <c r="Y22" i="5"/>
  <c r="Z22" i="5"/>
  <c r="Y23" i="5"/>
  <c r="Z23" i="5"/>
  <c r="Y19" i="5"/>
  <c r="Y38" i="5" s="1"/>
  <c r="AK39" i="9" s="1"/>
  <c r="Z19" i="5"/>
  <c r="Z38" i="5" s="1"/>
  <c r="AL39" i="9" s="1"/>
  <c r="Y20" i="5"/>
  <c r="Y39" i="5" s="1"/>
  <c r="AK40" i="9" s="1"/>
  <c r="AJ13" i="9" s="1"/>
  <c r="Z20" i="5"/>
  <c r="Z39" i="5" s="1"/>
  <c r="AL40" i="9" s="1"/>
  <c r="AK13" i="9" s="1"/>
  <c r="Y16" i="5"/>
  <c r="Z16" i="5"/>
  <c r="Y17" i="5"/>
  <c r="Z17" i="5"/>
  <c r="Y18" i="5"/>
  <c r="Z18" i="5"/>
  <c r="Y10" i="5"/>
  <c r="Z10" i="5"/>
  <c r="Y11" i="5"/>
  <c r="Z11" i="5"/>
  <c r="Y12" i="5"/>
  <c r="Z12" i="5"/>
  <c r="Y13" i="5"/>
  <c r="Z13" i="5"/>
  <c r="X10" i="5"/>
  <c r="Y17" i="4"/>
  <c r="Y29" i="4" s="1"/>
  <c r="AD41" i="9" s="1"/>
  <c r="Z17" i="4"/>
  <c r="Z29" i="4" s="1"/>
  <c r="AE41" i="9" s="1"/>
  <c r="Y14" i="4"/>
  <c r="Y25" i="4" s="1"/>
  <c r="AD37" i="9" s="1"/>
  <c r="Z14" i="4"/>
  <c r="Z25" i="4" s="1"/>
  <c r="AE37" i="9" s="1"/>
  <c r="Y15" i="4"/>
  <c r="Y27" i="4" s="1"/>
  <c r="AD39" i="9" s="1"/>
  <c r="Z15" i="4"/>
  <c r="Z27" i="4" s="1"/>
  <c r="AE39" i="9" s="1"/>
  <c r="Y19" i="4"/>
  <c r="Y31" i="4" s="1"/>
  <c r="AD43" i="9" s="1"/>
  <c r="BN18" i="9" s="1"/>
  <c r="Z19" i="4"/>
  <c r="Z31" i="4" s="1"/>
  <c r="AE43" i="9" s="1"/>
  <c r="BO18" i="9" s="1"/>
  <c r="Y13" i="4"/>
  <c r="Z13" i="4"/>
  <c r="Y10" i="4"/>
  <c r="Z10" i="4"/>
  <c r="Y11" i="4"/>
  <c r="Z11" i="4"/>
  <c r="Z26" i="4" s="1"/>
  <c r="AE38" i="9" s="1"/>
  <c r="Y16" i="4"/>
  <c r="Y28" i="4" s="1"/>
  <c r="AD40" i="9" s="1"/>
  <c r="Z16" i="4"/>
  <c r="Z28" i="4" s="1"/>
  <c r="AE40" i="9" s="1"/>
  <c r="Y12" i="4"/>
  <c r="Z12" i="4"/>
  <c r="Y12" i="3"/>
  <c r="Y26" i="3" s="1"/>
  <c r="W36" i="9" s="1"/>
  <c r="Y11" i="3"/>
  <c r="Z11" i="3"/>
  <c r="Z12" i="3"/>
  <c r="Z26" i="3" s="1"/>
  <c r="X36" i="9" s="1"/>
  <c r="X11" i="3"/>
  <c r="Y34" i="1"/>
  <c r="Y84" i="1" s="1"/>
  <c r="P48" i="9" s="1"/>
  <c r="Z34" i="1"/>
  <c r="Z84" i="1" s="1"/>
  <c r="Q48" i="9" s="1"/>
  <c r="Y35" i="1"/>
  <c r="Y85" i="1" s="1"/>
  <c r="P49" i="9" s="1"/>
  <c r="BW19" i="9" s="1"/>
  <c r="BW31" i="9" s="1"/>
  <c r="Z35" i="1"/>
  <c r="Z85" i="1" s="1"/>
  <c r="Q49" i="9" s="1"/>
  <c r="BX19" i="9" s="1"/>
  <c r="BX31" i="9" s="1"/>
  <c r="Y32" i="1"/>
  <c r="Z32" i="1"/>
  <c r="Y29" i="1"/>
  <c r="Z29" i="1"/>
  <c r="Y30" i="1"/>
  <c r="Z30" i="1"/>
  <c r="Y31" i="1"/>
  <c r="Y82" i="1" s="1"/>
  <c r="P46" i="9" s="1"/>
  <c r="BK17" i="9" s="1"/>
  <c r="BK31" i="9" s="1"/>
  <c r="Z31" i="1"/>
  <c r="Z82" i="1" s="1"/>
  <c r="Q46" i="9" s="1"/>
  <c r="BL17" i="9" s="1"/>
  <c r="BL31" i="9" s="1"/>
  <c r="Y27" i="1"/>
  <c r="Z27" i="1"/>
  <c r="Y24" i="1"/>
  <c r="Y76" i="1" s="1"/>
  <c r="P40" i="9" s="1"/>
  <c r="Z24" i="1"/>
  <c r="Z76" i="1" s="1"/>
  <c r="Q40" i="9" s="1"/>
  <c r="Y25" i="1"/>
  <c r="Y78" i="1" s="1"/>
  <c r="P42" i="9" s="1"/>
  <c r="AS15" i="9" s="1"/>
  <c r="AS31" i="9" s="1"/>
  <c r="Z25" i="1"/>
  <c r="Z78" i="1" s="1"/>
  <c r="Q42" i="9" s="1"/>
  <c r="AT15" i="9" s="1"/>
  <c r="AT31" i="9" s="1"/>
  <c r="Y26" i="1"/>
  <c r="Y79" i="1" s="1"/>
  <c r="P43" i="9" s="1"/>
  <c r="AY15" i="9" s="1"/>
  <c r="Z26" i="1"/>
  <c r="Z79" i="1" s="1"/>
  <c r="Q43" i="9" s="1"/>
  <c r="AZ15" i="9" s="1"/>
  <c r="Y21" i="1"/>
  <c r="Z21" i="1"/>
  <c r="Y22" i="1"/>
  <c r="Z22" i="1"/>
  <c r="Y23" i="1"/>
  <c r="Y77" i="1" s="1"/>
  <c r="P41" i="9" s="1"/>
  <c r="AP14" i="9" s="1"/>
  <c r="AP31" i="9" s="1"/>
  <c r="Z23" i="1"/>
  <c r="Z77" i="1" s="1"/>
  <c r="Q41" i="9" s="1"/>
  <c r="AQ14" i="9" s="1"/>
  <c r="AQ31" i="9" s="1"/>
  <c r="Y20" i="1"/>
  <c r="Z20" i="1"/>
  <c r="Y17" i="1"/>
  <c r="Z17" i="1"/>
  <c r="Y18" i="1"/>
  <c r="Z18" i="1"/>
  <c r="Y16" i="1"/>
  <c r="Z16" i="1"/>
  <c r="Y15" i="1"/>
  <c r="Z15" i="1"/>
  <c r="Y11" i="1"/>
  <c r="Z11" i="1"/>
  <c r="Y12" i="1"/>
  <c r="Z12" i="1"/>
  <c r="X11" i="1"/>
  <c r="Y10" i="1"/>
  <c r="Z10" i="1"/>
  <c r="X32" i="1"/>
  <c r="Y69" i="2"/>
  <c r="Y88" i="2" s="1"/>
  <c r="I38" i="9" s="1"/>
  <c r="L10" i="9" s="1"/>
  <c r="L31" i="9" s="1"/>
  <c r="Z69" i="2"/>
  <c r="Z88" i="2" s="1"/>
  <c r="J38" i="9" s="1"/>
  <c r="M10" i="9" s="1"/>
  <c r="M31" i="9" s="1"/>
  <c r="X13" i="2"/>
  <c r="Y57" i="2"/>
  <c r="Y100" i="2" s="1"/>
  <c r="I50" i="9" s="1"/>
  <c r="BZ19" i="9" s="1"/>
  <c r="Z57" i="2"/>
  <c r="Z100" i="2" s="1"/>
  <c r="J50" i="9" s="1"/>
  <c r="CA19" i="9" s="1"/>
  <c r="Y61" i="2"/>
  <c r="Y102" i="2" s="1"/>
  <c r="I52" i="9" s="1"/>
  <c r="CC21" i="9" s="1"/>
  <c r="Z61" i="2"/>
  <c r="Z102" i="2" s="1"/>
  <c r="J52" i="9" s="1"/>
  <c r="CD21" i="9" s="1"/>
  <c r="Y62" i="2"/>
  <c r="Y103" i="2" s="1"/>
  <c r="I53" i="9" s="1"/>
  <c r="CF21" i="9" s="1"/>
  <c r="CF31" i="9" s="1"/>
  <c r="Z62" i="2"/>
  <c r="Z103" i="2" s="1"/>
  <c r="J53" i="9" s="1"/>
  <c r="CG21" i="9" s="1"/>
  <c r="CG31" i="9" s="1"/>
  <c r="Y58" i="2"/>
  <c r="Y99" i="2" s="1"/>
  <c r="I49" i="9" s="1"/>
  <c r="Z58" i="2"/>
  <c r="Z99" i="2" s="1"/>
  <c r="J49" i="9" s="1"/>
  <c r="Y54" i="2"/>
  <c r="Y98" i="2" s="1"/>
  <c r="I48" i="9" s="1"/>
  <c r="BE16" i="9" s="1"/>
  <c r="Z54" i="2"/>
  <c r="Z98" i="2" s="1"/>
  <c r="J48" i="9" s="1"/>
  <c r="BF16" i="9" s="1"/>
  <c r="Y55" i="2"/>
  <c r="Z55" i="2"/>
  <c r="Y56" i="2"/>
  <c r="Z56" i="2"/>
  <c r="Y59" i="2"/>
  <c r="Y101" i="2" s="1"/>
  <c r="I51" i="9" s="1"/>
  <c r="BZ20" i="9" s="1"/>
  <c r="CU20" i="9" s="1"/>
  <c r="Z59" i="2"/>
  <c r="Z101" i="2" s="1"/>
  <c r="J51" i="9" s="1"/>
  <c r="CA20" i="9" s="1"/>
  <c r="CV20" i="9" s="1"/>
  <c r="Y51" i="2"/>
  <c r="Z51" i="2"/>
  <c r="Y52" i="2"/>
  <c r="Y96" i="2" s="1"/>
  <c r="I46" i="9" s="1"/>
  <c r="AV15" i="9" s="1"/>
  <c r="Z52" i="2"/>
  <c r="Z96" i="2" s="1"/>
  <c r="J46" i="9" s="1"/>
  <c r="AW15" i="9" s="1"/>
  <c r="Y49" i="2"/>
  <c r="Z49" i="2"/>
  <c r="Z94" i="2" s="1"/>
  <c r="J44" i="9" s="1"/>
  <c r="Y50" i="2"/>
  <c r="Z50" i="2"/>
  <c r="Y47" i="2"/>
  <c r="Z47" i="2"/>
  <c r="Y43" i="2"/>
  <c r="Z43" i="2"/>
  <c r="Y44" i="2"/>
  <c r="Z44" i="2"/>
  <c r="Y41" i="2"/>
  <c r="Y92" i="2" s="1"/>
  <c r="I42" i="9" s="1"/>
  <c r="Z41" i="2"/>
  <c r="Z92" i="2" s="1"/>
  <c r="J42" i="9" s="1"/>
  <c r="Y12" i="9" s="1"/>
  <c r="Y38" i="2"/>
  <c r="Y91" i="2" s="1"/>
  <c r="I41" i="9" s="1"/>
  <c r="Z38" i="2"/>
  <c r="Z91" i="2" s="1"/>
  <c r="J41" i="9" s="1"/>
  <c r="V11" i="9" s="1"/>
  <c r="V31" i="9" s="1"/>
  <c r="Y39" i="2"/>
  <c r="Z39" i="2"/>
  <c r="Y22" i="2"/>
  <c r="Z22" i="2"/>
  <c r="Y37" i="2"/>
  <c r="Z37" i="2"/>
  <c r="Y31" i="2"/>
  <c r="Z31" i="2"/>
  <c r="Y26" i="2"/>
  <c r="Z26" i="2"/>
  <c r="Y27" i="2"/>
  <c r="Z27" i="2"/>
  <c r="Y28" i="2"/>
  <c r="Z28" i="2"/>
  <c r="Y21" i="2"/>
  <c r="Z21" i="2"/>
  <c r="Y23" i="2"/>
  <c r="Z23" i="2"/>
  <c r="Y24" i="2"/>
  <c r="Z24" i="2"/>
  <c r="Y17" i="2"/>
  <c r="Z17" i="2"/>
  <c r="Y18" i="2"/>
  <c r="Z18" i="2"/>
  <c r="X12" i="2"/>
  <c r="Z81" i="1" l="1"/>
  <c r="Q45" i="9" s="1"/>
  <c r="BI17" i="9" s="1"/>
  <c r="Z80" i="1"/>
  <c r="Q44" i="9" s="1"/>
  <c r="AZ16" i="9" s="1"/>
  <c r="AZ31" i="9" s="1"/>
  <c r="Y80" i="1"/>
  <c r="P44" i="9" s="1"/>
  <c r="AY16" i="9" s="1"/>
  <c r="AY31" i="9" s="1"/>
  <c r="Z74" i="1"/>
  <c r="Q38" i="9" s="1"/>
  <c r="AE13" i="9" s="1"/>
  <c r="Y74" i="1"/>
  <c r="P38" i="9" s="1"/>
  <c r="AD13" i="9" s="1"/>
  <c r="AD31" i="9" s="1"/>
  <c r="Z75" i="1"/>
  <c r="Q39" i="9" s="1"/>
  <c r="AH13" i="9" s="1"/>
  <c r="AH31" i="9" s="1"/>
  <c r="Y75" i="1"/>
  <c r="P39" i="9" s="1"/>
  <c r="AG13" i="9" s="1"/>
  <c r="AG31" i="9" s="1"/>
  <c r="Z73" i="1"/>
  <c r="Q37" i="9" s="1"/>
  <c r="G9" i="9" s="1"/>
  <c r="G31" i="9" s="1"/>
  <c r="Y73" i="1"/>
  <c r="P37" i="9" s="1"/>
  <c r="F9" i="9" s="1"/>
  <c r="F31" i="9" s="1"/>
  <c r="CV18" i="9"/>
  <c r="BO31" i="9"/>
  <c r="CU18" i="9"/>
  <c r="BN31" i="9"/>
  <c r="Z20" i="4"/>
  <c r="M8" i="6" s="1"/>
  <c r="Z24" i="4"/>
  <c r="X12" i="9"/>
  <c r="X31" i="9" s="1"/>
  <c r="Z27" i="3"/>
  <c r="Z20" i="3"/>
  <c r="Y20" i="3"/>
  <c r="Y27" i="3"/>
  <c r="BU19" i="9"/>
  <c r="BU31" i="9" s="1"/>
  <c r="BT19" i="9"/>
  <c r="BT31" i="9" s="1"/>
  <c r="CV21" i="9"/>
  <c r="CD31" i="9"/>
  <c r="CU21" i="9"/>
  <c r="CC31" i="9"/>
  <c r="CA31" i="9"/>
  <c r="BZ31" i="9"/>
  <c r="Z37" i="5"/>
  <c r="AL38" i="9" s="1"/>
  <c r="Y37" i="5"/>
  <c r="AK38" i="9" s="1"/>
  <c r="Z36" i="5"/>
  <c r="AL37" i="9" s="1"/>
  <c r="Y36" i="5"/>
  <c r="AK37" i="9" s="1"/>
  <c r="Z31" i="5"/>
  <c r="M10" i="6" s="1"/>
  <c r="Z35" i="5"/>
  <c r="Y35" i="5"/>
  <c r="Y31" i="5"/>
  <c r="L10" i="6" s="1"/>
  <c r="Z97" i="2"/>
  <c r="J47" i="9" s="1"/>
  <c r="BC16" i="9" s="1"/>
  <c r="BC31" i="9" s="1"/>
  <c r="Y97" i="2"/>
  <c r="I47" i="9" s="1"/>
  <c r="BB16" i="9" s="1"/>
  <c r="BB31" i="9" s="1"/>
  <c r="Y94" i="2"/>
  <c r="I44" i="9" s="1"/>
  <c r="AJ14" i="9" s="1"/>
  <c r="AJ31" i="9" s="1"/>
  <c r="AK14" i="9"/>
  <c r="AK31" i="9" s="1"/>
  <c r="Z93" i="2"/>
  <c r="J43" i="9" s="1"/>
  <c r="Y93" i="2"/>
  <c r="I43" i="9" s="1"/>
  <c r="Y31" i="9"/>
  <c r="Z90" i="2"/>
  <c r="J40" i="9" s="1"/>
  <c r="S11" i="9" s="1"/>
  <c r="CV11" i="9" s="1"/>
  <c r="Y90" i="2"/>
  <c r="I40" i="9" s="1"/>
  <c r="R11" i="9" s="1"/>
  <c r="R31" i="9" s="1"/>
  <c r="U11" i="9"/>
  <c r="U31" i="9" s="1"/>
  <c r="Z87" i="2"/>
  <c r="J37" i="9" s="1"/>
  <c r="Y87" i="2"/>
  <c r="I37" i="9" s="1"/>
  <c r="Z86" i="2"/>
  <c r="J36" i="9" s="1"/>
  <c r="Y86" i="2"/>
  <c r="I36" i="9" s="1"/>
  <c r="Y81" i="1"/>
  <c r="P45" i="9" s="1"/>
  <c r="BH17" i="9" s="1"/>
  <c r="BH31" i="9" s="1"/>
  <c r="CV17" i="9"/>
  <c r="BI31" i="9"/>
  <c r="Z72" i="1"/>
  <c r="Z68" i="1"/>
  <c r="M9" i="6" s="1"/>
  <c r="Y68" i="1"/>
  <c r="L9" i="6" s="1"/>
  <c r="Y72" i="1"/>
  <c r="BF31" i="9"/>
  <c r="BE31" i="9"/>
  <c r="CV15" i="9"/>
  <c r="AW31" i="9"/>
  <c r="CU15" i="9"/>
  <c r="AV31" i="9"/>
  <c r="Z95" i="2"/>
  <c r="Y95" i="2"/>
  <c r="X27" i="3"/>
  <c r="V37" i="9" s="1"/>
  <c r="Y26" i="4"/>
  <c r="AD38" i="9" s="1"/>
  <c r="Y20" i="4"/>
  <c r="L8" i="6" s="1"/>
  <c r="Y24" i="4"/>
  <c r="L6" i="1"/>
  <c r="I9" i="9" l="1"/>
  <c r="I31" i="9" s="1"/>
  <c r="CV19" i="9"/>
  <c r="CU19" i="9"/>
  <c r="CV13" i="9"/>
  <c r="AE31" i="9"/>
  <c r="CV16" i="9"/>
  <c r="CU16" i="9"/>
  <c r="CU13" i="9"/>
  <c r="S31" i="9"/>
  <c r="Z32" i="4"/>
  <c r="AE44" i="9" s="1"/>
  <c r="AE36" i="9"/>
  <c r="AE45" i="9" s="1"/>
  <c r="X37" i="9"/>
  <c r="X39" i="9" s="1"/>
  <c r="Z28" i="3"/>
  <c r="W37" i="9"/>
  <c r="W39" i="9" s="1"/>
  <c r="Y28" i="3"/>
  <c r="AA12" i="9"/>
  <c r="CU12" i="9" s="1"/>
  <c r="J9" i="9"/>
  <c r="J31" i="9" s="1"/>
  <c r="AK36" i="9"/>
  <c r="AK42" i="9" s="1"/>
  <c r="Y40" i="5"/>
  <c r="Z40" i="5"/>
  <c r="AL41" i="9" s="1"/>
  <c r="AL36" i="9"/>
  <c r="AL42" i="9" s="1"/>
  <c r="CU17" i="9"/>
  <c r="CU11" i="9"/>
  <c r="Q36" i="9"/>
  <c r="Z87" i="1"/>
  <c r="P36" i="9"/>
  <c r="P52" i="9" s="1"/>
  <c r="Y87" i="1"/>
  <c r="J45" i="9"/>
  <c r="I45" i="9"/>
  <c r="AD36" i="9"/>
  <c r="Y32" i="4"/>
  <c r="E6" i="6"/>
  <c r="L6" i="5"/>
  <c r="R6" i="5" s="1"/>
  <c r="X6" i="5" s="1"/>
  <c r="L6" i="4"/>
  <c r="R6" i="4" s="1"/>
  <c r="X6" i="4" s="1"/>
  <c r="R6" i="3"/>
  <c r="X6" i="3" s="1"/>
  <c r="L6" i="3"/>
  <c r="F7" i="2"/>
  <c r="F7" i="1" s="1"/>
  <c r="K4" i="6"/>
  <c r="H4" i="6"/>
  <c r="E4" i="6"/>
  <c r="X69" i="2"/>
  <c r="X88" i="2" s="1"/>
  <c r="H38" i="9" s="1"/>
  <c r="K10" i="9" s="1"/>
  <c r="K31" i="9" s="1"/>
  <c r="Z41" i="5" l="1"/>
  <c r="AE46" i="9"/>
  <c r="Z33" i="4"/>
  <c r="Z29" i="3"/>
  <c r="X38" i="9"/>
  <c r="X40" i="9"/>
  <c r="AB12" i="9"/>
  <c r="AA31" i="9"/>
  <c r="Y29" i="3"/>
  <c r="W38" i="9"/>
  <c r="W40" i="9" s="1"/>
  <c r="AL43" i="9"/>
  <c r="Y41" i="5"/>
  <c r="AK41" i="9"/>
  <c r="AK43" i="9" s="1"/>
  <c r="Q51" i="9"/>
  <c r="Z88" i="1"/>
  <c r="D9" i="9"/>
  <c r="Q52" i="9"/>
  <c r="Y88" i="1"/>
  <c r="P51" i="9"/>
  <c r="P53" i="9" s="1"/>
  <c r="AN14" i="9"/>
  <c r="AM14" i="9"/>
  <c r="Y33" i="4"/>
  <c r="AD44" i="9"/>
  <c r="AD45" i="9"/>
  <c r="C9" i="9"/>
  <c r="L6" i="2"/>
  <c r="X54" i="2"/>
  <c r="X98" i="2" s="1"/>
  <c r="H48" i="9" s="1"/>
  <c r="BD16" i="9" s="1"/>
  <c r="BD31" i="9" s="1"/>
  <c r="X52" i="2"/>
  <c r="X96" i="2" s="1"/>
  <c r="H46" i="9" s="1"/>
  <c r="AU15" i="9" s="1"/>
  <c r="AU31" i="9" s="1"/>
  <c r="X50" i="2"/>
  <c r="X51" i="2"/>
  <c r="X49" i="2"/>
  <c r="X47" i="2"/>
  <c r="X44" i="2"/>
  <c r="X43" i="2"/>
  <c r="X41" i="2"/>
  <c r="X92" i="2" s="1"/>
  <c r="H42" i="9" s="1"/>
  <c r="X37" i="2"/>
  <c r="X38" i="2"/>
  <c r="X91" i="2" s="1"/>
  <c r="H41" i="9" s="1"/>
  <c r="X39" i="2"/>
  <c r="X22" i="2"/>
  <c r="X31" i="2"/>
  <c r="X27" i="2"/>
  <c r="X28" i="2"/>
  <c r="X26" i="2"/>
  <c r="X23" i="2"/>
  <c r="X24" i="2"/>
  <c r="X21" i="2"/>
  <c r="X18" i="2"/>
  <c r="X17" i="2"/>
  <c r="X15" i="2"/>
  <c r="E9" i="6"/>
  <c r="X35" i="1"/>
  <c r="X85" i="1" s="1"/>
  <c r="O49" i="9" s="1"/>
  <c r="BV19" i="9" s="1"/>
  <c r="BV31" i="9" s="1"/>
  <c r="X34" i="1"/>
  <c r="X84" i="1" s="1"/>
  <c r="O48" i="9" s="1"/>
  <c r="X31" i="1"/>
  <c r="X82" i="1" s="1"/>
  <c r="O46" i="9" s="1"/>
  <c r="BJ17" i="9" s="1"/>
  <c r="BJ31" i="9" s="1"/>
  <c r="X25" i="1"/>
  <c r="X78" i="1" s="1"/>
  <c r="O42" i="9" s="1"/>
  <c r="AR15" i="9" s="1"/>
  <c r="X26" i="1"/>
  <c r="X79" i="1" s="1"/>
  <c r="O43" i="9" s="1"/>
  <c r="AX15" i="9" s="1"/>
  <c r="X27" i="1"/>
  <c r="X29" i="1"/>
  <c r="X30" i="1"/>
  <c r="X81" i="1" s="1"/>
  <c r="O45" i="9" s="1"/>
  <c r="BG17" i="9" s="1"/>
  <c r="X24" i="1"/>
  <c r="X76" i="1" s="1"/>
  <c r="O40" i="9" s="1"/>
  <c r="X21" i="1"/>
  <c r="X22" i="1"/>
  <c r="X23" i="1"/>
  <c r="X77" i="1" s="1"/>
  <c r="O41" i="9" s="1"/>
  <c r="AO14" i="9" s="1"/>
  <c r="AO31" i="9" s="1"/>
  <c r="X20" i="1"/>
  <c r="X17" i="1"/>
  <c r="X18" i="1"/>
  <c r="X16" i="1"/>
  <c r="X15" i="1"/>
  <c r="X72" i="1" s="1"/>
  <c r="X12" i="1"/>
  <c r="X10" i="1"/>
  <c r="C22" i="4"/>
  <c r="C22" i="3" s="1"/>
  <c r="C70" i="1" s="1"/>
  <c r="C82" i="2" s="1"/>
  <c r="B68" i="1"/>
  <c r="B7" i="6"/>
  <c r="D23" i="4"/>
  <c r="X12" i="3"/>
  <c r="X10" i="4"/>
  <c r="X16" i="5"/>
  <c r="X13" i="5"/>
  <c r="X95" i="2" l="1"/>
  <c r="H45" i="9" s="1"/>
  <c r="AL14" i="9" s="1"/>
  <c r="AL31" i="9" s="1"/>
  <c r="X94" i="2"/>
  <c r="H44" i="9" s="1"/>
  <c r="X80" i="1"/>
  <c r="O44" i="9" s="1"/>
  <c r="AX16" i="9" s="1"/>
  <c r="AX31" i="9" s="1"/>
  <c r="AD46" i="9"/>
  <c r="AB31" i="9"/>
  <c r="CV12" i="9"/>
  <c r="D31" i="9"/>
  <c r="G32" i="9" s="1"/>
  <c r="CV9" i="9"/>
  <c r="Q53" i="9"/>
  <c r="CV14" i="9"/>
  <c r="AN31" i="9"/>
  <c r="CU14" i="9"/>
  <c r="AM31" i="9"/>
  <c r="AI14" i="9"/>
  <c r="CT14" i="9" s="1"/>
  <c r="X93" i="2"/>
  <c r="H43" i="9" s="1"/>
  <c r="X90" i="2"/>
  <c r="H40" i="9" s="1"/>
  <c r="X87" i="2"/>
  <c r="H37" i="9" s="1"/>
  <c r="X86" i="2"/>
  <c r="BG31" i="9"/>
  <c r="CT17" i="9"/>
  <c r="AR31" i="9"/>
  <c r="CT15" i="9"/>
  <c r="X75" i="1"/>
  <c r="O39" i="9" s="1"/>
  <c r="AF13" i="9" s="1"/>
  <c r="AF31" i="9" s="1"/>
  <c r="X74" i="1"/>
  <c r="O38" i="9" s="1"/>
  <c r="AC13" i="9" s="1"/>
  <c r="AC31" i="9" s="1"/>
  <c r="X73" i="1"/>
  <c r="O37" i="9" s="1"/>
  <c r="E9" i="9" s="1"/>
  <c r="E31" i="9" s="1"/>
  <c r="X68" i="1"/>
  <c r="X26" i="3"/>
  <c r="X20" i="3"/>
  <c r="C31" i="9"/>
  <c r="F32" i="9" s="1"/>
  <c r="CU9" i="9"/>
  <c r="L21" i="3"/>
  <c r="E7" i="6" s="1"/>
  <c r="B9" i="6"/>
  <c r="X6" i="2"/>
  <c r="R6" i="1"/>
  <c r="X6" i="1" s="1"/>
  <c r="R6" i="2"/>
  <c r="E8" i="6"/>
  <c r="X15" i="4"/>
  <c r="X27" i="4" s="1"/>
  <c r="AC39" i="9" s="1"/>
  <c r="C21" i="4"/>
  <c r="C21" i="3" s="1"/>
  <c r="C69" i="1" s="1"/>
  <c r="C81" i="2" s="1"/>
  <c r="C20" i="4"/>
  <c r="C20" i="3" s="1"/>
  <c r="C68" i="1" s="1"/>
  <c r="C80" i="2" s="1"/>
  <c r="X17" i="4"/>
  <c r="X29" i="4" s="1"/>
  <c r="AC41" i="9" s="1"/>
  <c r="X11" i="4"/>
  <c r="X16" i="4"/>
  <c r="X28" i="4" s="1"/>
  <c r="AC40" i="9" s="1"/>
  <c r="X12" i="4"/>
  <c r="X24" i="4" s="1"/>
  <c r="X13" i="4"/>
  <c r="X19" i="4"/>
  <c r="X31" i="4" s="1"/>
  <c r="AC43" i="9" s="1"/>
  <c r="BM18" i="9" s="1"/>
  <c r="X20" i="5"/>
  <c r="X39" i="5" s="1"/>
  <c r="AJ40" i="9" s="1"/>
  <c r="AI13" i="9" s="1"/>
  <c r="X19" i="5"/>
  <c r="X38" i="5" s="1"/>
  <c r="AJ39" i="9" s="1"/>
  <c r="E10" i="6"/>
  <c r="Z12" i="9" l="1"/>
  <c r="Z31" i="9" s="1"/>
  <c r="Q11" i="9"/>
  <c r="Q31" i="9" s="1"/>
  <c r="X87" i="1"/>
  <c r="O51" i="9" s="1"/>
  <c r="V36" i="9"/>
  <c r="X28" i="3"/>
  <c r="V38" i="9" s="1"/>
  <c r="BM31" i="9"/>
  <c r="CT18" i="9"/>
  <c r="X26" i="4"/>
  <c r="AC38" i="9" s="1"/>
  <c r="X20" i="4"/>
  <c r="T11" i="9"/>
  <c r="T31" i="9" s="1"/>
  <c r="CT13" i="9"/>
  <c r="AI31" i="9"/>
  <c r="B10" i="6"/>
  <c r="X22" i="5"/>
  <c r="X21" i="5"/>
  <c r="X17" i="5"/>
  <c r="X18" i="5"/>
  <c r="X11" i="5"/>
  <c r="X12" i="5"/>
  <c r="X36" i="5" l="1"/>
  <c r="AJ37" i="9" s="1"/>
  <c r="H9" i="9" s="1"/>
  <c r="H31" i="9" s="1"/>
  <c r="X88" i="1"/>
  <c r="CT11" i="9"/>
  <c r="W12" i="9"/>
  <c r="V39" i="9"/>
  <c r="V40" i="9" s="1"/>
  <c r="X32" i="4"/>
  <c r="AC44" i="9" s="1"/>
  <c r="X35" i="5"/>
  <c r="AJ36" i="9" s="1"/>
  <c r="AI36" i="9"/>
  <c r="AB36" i="9"/>
  <c r="T36" i="9"/>
  <c r="S36" i="9"/>
  <c r="W31" i="9" l="1"/>
  <c r="CT12" i="9"/>
  <c r="X33" i="4"/>
  <c r="L36" i="9"/>
  <c r="F36" i="9"/>
  <c r="G36" i="9"/>
  <c r="AV37" i="7"/>
  <c r="AN36" i="7"/>
  <c r="AO38" i="7"/>
  <c r="AO39" i="7"/>
  <c r="AO40" i="7"/>
  <c r="AO41" i="7"/>
  <c r="AO42" i="7"/>
  <c r="AO43" i="7"/>
  <c r="AO44" i="7"/>
  <c r="AO45" i="7"/>
  <c r="AO46" i="7"/>
  <c r="AO47" i="7"/>
  <c r="AO48" i="7"/>
  <c r="AO49" i="7"/>
  <c r="AO50" i="7"/>
  <c r="AO51" i="7"/>
  <c r="AO52" i="7"/>
  <c r="AO53" i="7"/>
  <c r="AO54" i="7"/>
  <c r="AO37" i="7"/>
  <c r="AN38" i="7"/>
  <c r="AN39" i="7"/>
  <c r="AN40" i="7"/>
  <c r="AN41" i="7"/>
  <c r="AN42" i="7"/>
  <c r="AN43" i="7"/>
  <c r="AN44" i="7"/>
  <c r="AN45" i="7"/>
  <c r="AN46" i="7"/>
  <c r="AN47" i="7"/>
  <c r="AN48" i="7"/>
  <c r="AN37" i="7"/>
  <c r="AM37" i="7"/>
  <c r="V78" i="1"/>
  <c r="M42" i="9" s="1"/>
  <c r="V79" i="1"/>
  <c r="M43" i="9" s="1"/>
  <c r="J88" i="1"/>
  <c r="AN51" i="7" s="1"/>
  <c r="AG37" i="7"/>
  <c r="AF37" i="7"/>
  <c r="AE37" i="7"/>
  <c r="J89" i="1" l="1"/>
  <c r="AC36" i="9"/>
  <c r="AC45" i="9" s="1"/>
  <c r="AC46" i="9" s="1"/>
  <c r="W39" i="5"/>
  <c r="AI40" i="9" s="1"/>
  <c r="F83" i="2"/>
  <c r="AN52" i="7" l="1"/>
  <c r="J90" i="1"/>
  <c r="Q68" i="2"/>
  <c r="P68" i="2"/>
  <c r="O68" i="2"/>
  <c r="U68" i="2"/>
  <c r="K62" i="2"/>
  <c r="J91" i="1" l="1"/>
  <c r="AN54" i="7" s="1"/>
  <c r="AN53" i="7"/>
  <c r="F80" i="2"/>
  <c r="CR31" i="9"/>
  <c r="CS31" i="9"/>
  <c r="CO11" i="7" l="1"/>
  <c r="CP11" i="7"/>
  <c r="CO12" i="7"/>
  <c r="CP12" i="7"/>
  <c r="CO13" i="7"/>
  <c r="CP13" i="7"/>
  <c r="CO14" i="7"/>
  <c r="CP14" i="7"/>
  <c r="CO15" i="7"/>
  <c r="CP15" i="7"/>
  <c r="CO16" i="7"/>
  <c r="CP16" i="7"/>
  <c r="CO17" i="7"/>
  <c r="CP17" i="7"/>
  <c r="CO18" i="7"/>
  <c r="CP18" i="7"/>
  <c r="CO19" i="7"/>
  <c r="CP19" i="7"/>
  <c r="CO20" i="7"/>
  <c r="CP20" i="7"/>
  <c r="CO21" i="7"/>
  <c r="CP21" i="7"/>
  <c r="CO22" i="7"/>
  <c r="CP22" i="7"/>
  <c r="CO23" i="7"/>
  <c r="CP23" i="7"/>
  <c r="CO24" i="7"/>
  <c r="CP24" i="7"/>
  <c r="CO25" i="7"/>
  <c r="CP25" i="7"/>
  <c r="CO26" i="7"/>
  <c r="CP26" i="7"/>
  <c r="CO27" i="7"/>
  <c r="CP27" i="7"/>
  <c r="CO28" i="7"/>
  <c r="CP28" i="7"/>
  <c r="CO29" i="7"/>
  <c r="CP29" i="7"/>
  <c r="CO30" i="7"/>
  <c r="CP30" i="7"/>
  <c r="CO31" i="7"/>
  <c r="CP31" i="7"/>
  <c r="CP10" i="7"/>
  <c r="CO10" i="7"/>
  <c r="C32" i="7"/>
  <c r="L33" i="7" s="1"/>
  <c r="N32" i="7"/>
  <c r="O32" i="7"/>
  <c r="P32" i="7"/>
  <c r="R32" i="7"/>
  <c r="AJ33" i="7" s="1"/>
  <c r="AP32" i="7"/>
  <c r="M34" i="7" l="1"/>
  <c r="BI34" i="7"/>
  <c r="CG34" i="7"/>
  <c r="AK34" i="7"/>
  <c r="AJ34" i="7"/>
  <c r="CF34" i="7"/>
  <c r="BH34" i="7"/>
  <c r="L34" i="7"/>
  <c r="C56" i="2"/>
  <c r="F68" i="1" l="1"/>
  <c r="G68" i="1"/>
  <c r="H68" i="1"/>
  <c r="D15" i="8" l="1"/>
  <c r="E15" i="8"/>
  <c r="D7" i="1"/>
  <c r="J7" i="1" s="1"/>
  <c r="P7" i="1" s="1"/>
  <c r="V7" i="1" s="1"/>
  <c r="J7" i="2"/>
  <c r="P7" i="2" s="1"/>
  <c r="V7" i="2" s="1"/>
  <c r="D31" i="8"/>
  <c r="E31" i="8" s="1"/>
  <c r="D7" i="3" l="1"/>
  <c r="D34" i="8"/>
  <c r="E34" i="8" s="1"/>
  <c r="J7" i="3" l="1"/>
  <c r="P7" i="3" s="1"/>
  <c r="V7" i="3" s="1"/>
  <c r="D7" i="4"/>
  <c r="I4" i="1"/>
  <c r="I4" i="3" s="1"/>
  <c r="I4" i="4" s="1"/>
  <c r="I4" i="5" s="1"/>
  <c r="J7" i="4" l="1"/>
  <c r="P7" i="4" s="1"/>
  <c r="V7" i="4" s="1"/>
  <c r="D7" i="5"/>
  <c r="J7" i="5" s="1"/>
  <c r="P7" i="5" s="1"/>
  <c r="V7" i="5" s="1"/>
  <c r="F31" i="5" l="1"/>
  <c r="J25" i="3" l="1"/>
  <c r="K24" i="3"/>
  <c r="J24" i="3"/>
  <c r="J26" i="4"/>
  <c r="BB37" i="7" s="1"/>
  <c r="J37" i="5"/>
  <c r="BH37" i="7" s="1"/>
  <c r="U56" i="2" l="1"/>
  <c r="W56" i="2" l="1"/>
  <c r="V56" i="2"/>
  <c r="CH2" i="7" l="1"/>
  <c r="U2" i="2" s="1"/>
  <c r="U2" i="1" s="1"/>
  <c r="U2" i="3" s="1"/>
  <c r="U2" i="4" s="1"/>
  <c r="U2" i="5" s="1"/>
  <c r="CH3" i="7"/>
  <c r="U3" i="2" s="1"/>
  <c r="U3" i="1" s="1"/>
  <c r="U3" i="3" s="1"/>
  <c r="U3" i="4" s="1"/>
  <c r="U3" i="5" s="1"/>
  <c r="CH1" i="7"/>
  <c r="U1" i="2" s="1"/>
  <c r="U1" i="1" s="1"/>
  <c r="U1" i="3" s="1"/>
  <c r="U1" i="4" s="1"/>
  <c r="U1" i="5" s="1"/>
  <c r="G80" i="2" l="1"/>
  <c r="H80" i="2"/>
  <c r="E36" i="9"/>
  <c r="V73" i="1"/>
  <c r="M37" i="9" s="1"/>
  <c r="I35" i="1"/>
  <c r="K35" i="1"/>
  <c r="J35" i="1"/>
  <c r="D35" i="1"/>
  <c r="E35" i="1"/>
  <c r="C35" i="1"/>
  <c r="A35" i="1"/>
  <c r="K27" i="3" l="1"/>
  <c r="K27" i="4"/>
  <c r="BC38" i="7" s="1"/>
  <c r="J27" i="4"/>
  <c r="BB38" i="7" s="1"/>
  <c r="E38" i="5"/>
  <c r="BG38" i="7" s="1"/>
  <c r="E37" i="5"/>
  <c r="BG37" i="7" s="1"/>
  <c r="U39" i="5" l="1"/>
  <c r="AG40" i="9" s="1"/>
  <c r="U38" i="5"/>
  <c r="AG39" i="9" s="1"/>
  <c r="U37" i="5"/>
  <c r="AG38" i="9" s="1"/>
  <c r="U35" i="5"/>
  <c r="AG36" i="9" s="1"/>
  <c r="U24" i="4"/>
  <c r="Z36" i="9" s="1"/>
  <c r="U26" i="3"/>
  <c r="J27" i="3"/>
  <c r="J87" i="1" l="1"/>
  <c r="AN50" i="7" s="1"/>
  <c r="J86" i="1"/>
  <c r="AN49" i="7" s="1"/>
  <c r="U60" i="2" l="1"/>
  <c r="I60" i="2"/>
  <c r="K60" i="2"/>
  <c r="D25" i="3"/>
  <c r="D24" i="3"/>
  <c r="V29" i="4"/>
  <c r="AA41" i="9" s="1"/>
  <c r="V24" i="4"/>
  <c r="AA36" i="9" s="1"/>
  <c r="C23" i="4"/>
  <c r="W38" i="5" l="1"/>
  <c r="AI39" i="9" s="1"/>
  <c r="V37" i="5"/>
  <c r="AH38" i="9" s="1"/>
  <c r="V36" i="5"/>
  <c r="AH37" i="9" s="1"/>
  <c r="X24" i="5" l="1"/>
  <c r="V39" i="5" l="1"/>
  <c r="AH40" i="9" s="1"/>
  <c r="V38" i="5"/>
  <c r="AH39" i="9" s="1"/>
  <c r="V35" i="5"/>
  <c r="AH36" i="9" s="1"/>
  <c r="V25" i="4"/>
  <c r="AA37" i="9" s="1"/>
  <c r="V26" i="3"/>
  <c r="V77" i="1"/>
  <c r="M41" i="9" s="1"/>
  <c r="V76" i="1"/>
  <c r="M40" i="9" s="1"/>
  <c r="W72" i="1"/>
  <c r="N36" i="9" s="1"/>
  <c r="V72" i="1"/>
  <c r="M36" i="9" l="1"/>
  <c r="V80" i="1"/>
  <c r="M44" i="9" s="1"/>
  <c r="D5" i="9"/>
  <c r="G5" i="9" s="1"/>
  <c r="J5" i="9" s="1"/>
  <c r="M5" i="9" s="1"/>
  <c r="C5" i="9"/>
  <c r="F5" i="9" s="1"/>
  <c r="I5" i="9" s="1"/>
  <c r="L5" i="9" s="1"/>
  <c r="B5" i="9"/>
  <c r="E5" i="9" s="1"/>
  <c r="H5" i="9" s="1"/>
  <c r="K5" i="9" s="1"/>
  <c r="AG5" i="9" l="1"/>
  <c r="O5" i="9"/>
  <c r="R5" i="9" s="1"/>
  <c r="U5" i="9" s="1"/>
  <c r="X5" i="9" s="1"/>
  <c r="AA5" i="9" s="1"/>
  <c r="AD5" i="9" s="1"/>
  <c r="AF5" i="9"/>
  <c r="N5" i="9"/>
  <c r="Q5" i="9" s="1"/>
  <c r="T5" i="9" s="1"/>
  <c r="W5" i="9" s="1"/>
  <c r="Z5" i="9" s="1"/>
  <c r="AC5" i="9" s="1"/>
  <c r="AH5" i="9"/>
  <c r="P5" i="9"/>
  <c r="S5" i="9" s="1"/>
  <c r="V5" i="9" s="1"/>
  <c r="Y5" i="9" s="1"/>
  <c r="AB5" i="9" s="1"/>
  <c r="AE5" i="9" s="1"/>
  <c r="BC5" i="9" l="1"/>
  <c r="BF5" i="9" s="1"/>
  <c r="BI5" i="9" s="1"/>
  <c r="AK5" i="9"/>
  <c r="AN5" i="9" s="1"/>
  <c r="AQ5" i="9" s="1"/>
  <c r="AT5" i="9" s="1"/>
  <c r="BA5" i="9"/>
  <c r="BD5" i="9" s="1"/>
  <c r="BG5" i="9" s="1"/>
  <c r="AI5" i="9"/>
  <c r="AL5" i="9" s="1"/>
  <c r="AO5" i="9" s="1"/>
  <c r="AR5" i="9" s="1"/>
  <c r="BB5" i="9"/>
  <c r="BE5" i="9" s="1"/>
  <c r="BH5" i="9" s="1"/>
  <c r="AJ5" i="9"/>
  <c r="AM5" i="9" s="1"/>
  <c r="AP5" i="9" s="1"/>
  <c r="AS5" i="9" s="1"/>
  <c r="BW5" i="9" l="1"/>
  <c r="BZ5" i="9" s="1"/>
  <c r="CC5" i="9" s="1"/>
  <c r="CF5" i="9" s="1"/>
  <c r="CI5" i="9" s="1"/>
  <c r="BK5" i="9"/>
  <c r="BN5" i="9" s="1"/>
  <c r="BQ5" i="9" s="1"/>
  <c r="BV5" i="9"/>
  <c r="BY5" i="9" s="1"/>
  <c r="CB5" i="9" s="1"/>
  <c r="CE5" i="9" s="1"/>
  <c r="CQ5" i="9" s="1"/>
  <c r="BJ5" i="9"/>
  <c r="BM5" i="9" s="1"/>
  <c r="BP5" i="9" s="1"/>
  <c r="BS5" i="9" s="1"/>
  <c r="BX5" i="9"/>
  <c r="CA5" i="9" s="1"/>
  <c r="CD5" i="9" s="1"/>
  <c r="CG5" i="9" s="1"/>
  <c r="CJ5" i="9" s="1"/>
  <c r="BL5" i="9"/>
  <c r="BO5" i="9" s="1"/>
  <c r="BR5" i="9" s="1"/>
  <c r="AU5" i="9"/>
  <c r="AX5" i="9"/>
  <c r="CR5" i="9"/>
  <c r="CM5" i="9" l="1"/>
  <c r="CP5" i="9" s="1"/>
  <c r="CV5" i="9"/>
  <c r="CL5" i="9"/>
  <c r="CO5" i="9" s="1"/>
  <c r="CU5" i="9"/>
  <c r="CH5" i="9"/>
  <c r="CS5" i="9"/>
  <c r="K38" i="5"/>
  <c r="BI38" i="7" s="1"/>
  <c r="J38" i="5"/>
  <c r="BH38" i="7" s="1"/>
  <c r="CK5" i="9" l="1"/>
  <c r="CN5" i="9" s="1"/>
  <c r="CT5" i="9"/>
  <c r="A58" i="2"/>
  <c r="A62" i="2" s="1"/>
  <c r="E61" i="2"/>
  <c r="A63" i="2" l="1"/>
  <c r="A65" i="2" s="1"/>
  <c r="A61" i="2"/>
  <c r="P8" i="6"/>
  <c r="V8" i="6" s="1"/>
  <c r="Q8" i="6" l="1"/>
  <c r="W8" i="6" s="1"/>
  <c r="Q7" i="6"/>
  <c r="P7" i="6"/>
  <c r="Y72" i="2"/>
  <c r="Z72" i="2"/>
  <c r="C5" i="6"/>
  <c r="G8" i="1" s="1"/>
  <c r="D5" i="6"/>
  <c r="H8" i="1" s="1"/>
  <c r="B5" i="6"/>
  <c r="F8" i="1" s="1"/>
  <c r="C9" i="7"/>
  <c r="D9" i="7"/>
  <c r="B9" i="7"/>
  <c r="Z89" i="2" l="1"/>
  <c r="Z80" i="2"/>
  <c r="M6" i="6" s="1"/>
  <c r="Y89" i="2"/>
  <c r="Y80" i="2"/>
  <c r="L6" i="6" s="1"/>
  <c r="G9" i="7"/>
  <c r="J9" i="7" s="1"/>
  <c r="M9" i="7" s="1"/>
  <c r="P9" i="7" s="1"/>
  <c r="S9" i="7" s="1"/>
  <c r="F9" i="7"/>
  <c r="I9" i="7" s="1"/>
  <c r="L9" i="7" s="1"/>
  <c r="O9" i="7" s="1"/>
  <c r="R9" i="7" s="1"/>
  <c r="E9" i="7"/>
  <c r="H9" i="7" s="1"/>
  <c r="K9" i="7" s="1"/>
  <c r="N9" i="7" s="1"/>
  <c r="Q9" i="7" s="1"/>
  <c r="P6" i="6"/>
  <c r="Q9" i="6"/>
  <c r="P9" i="6"/>
  <c r="Q6" i="6"/>
  <c r="W7" i="6"/>
  <c r="V7" i="6"/>
  <c r="G82" i="2"/>
  <c r="H82" i="2"/>
  <c r="L8" i="1"/>
  <c r="R8" i="1" s="1"/>
  <c r="X8" i="1" s="1"/>
  <c r="F8" i="3"/>
  <c r="M8" i="1"/>
  <c r="S8" i="1" s="1"/>
  <c r="Y8" i="1" s="1"/>
  <c r="G8" i="3"/>
  <c r="N8" i="1"/>
  <c r="T8" i="1" s="1"/>
  <c r="Z8" i="1" s="1"/>
  <c r="H8" i="3"/>
  <c r="E5" i="6"/>
  <c r="H8" i="2"/>
  <c r="N8" i="2" s="1"/>
  <c r="T8" i="2" s="1"/>
  <c r="Z8" i="2" s="1"/>
  <c r="F8" i="2"/>
  <c r="L8" i="2" s="1"/>
  <c r="R8" i="2" s="1"/>
  <c r="X8" i="2" s="1"/>
  <c r="G8" i="2"/>
  <c r="M8" i="2" s="1"/>
  <c r="S8" i="2" s="1"/>
  <c r="Y8" i="2" s="1"/>
  <c r="J39" i="9" l="1"/>
  <c r="Z107" i="2"/>
  <c r="I39" i="9"/>
  <c r="Y107" i="2"/>
  <c r="T9" i="7"/>
  <c r="W9" i="7" s="1"/>
  <c r="Z9" i="7" s="1"/>
  <c r="AC9" i="7" s="1"/>
  <c r="AF9" i="7" s="1"/>
  <c r="AI9" i="7" s="1"/>
  <c r="AL9" i="7" s="1"/>
  <c r="AO9" i="7" s="1"/>
  <c r="AR9" i="7" s="1"/>
  <c r="AU9" i="7" s="1"/>
  <c r="AX9" i="7" s="1"/>
  <c r="U9" i="7"/>
  <c r="X9" i="7" s="1"/>
  <c r="AA9" i="7" s="1"/>
  <c r="AD9" i="7" s="1"/>
  <c r="AG9" i="7" s="1"/>
  <c r="AJ9" i="7" s="1"/>
  <c r="AM9" i="7" s="1"/>
  <c r="AP9" i="7" s="1"/>
  <c r="AS9" i="7" s="1"/>
  <c r="AV9" i="7" s="1"/>
  <c r="AY9" i="7" s="1"/>
  <c r="V9" i="7"/>
  <c r="Y9" i="7" s="1"/>
  <c r="AB9" i="7" s="1"/>
  <c r="AE9" i="7" s="1"/>
  <c r="AH9" i="7" s="1"/>
  <c r="AK9" i="7" s="1"/>
  <c r="AN9" i="7" s="1"/>
  <c r="AQ9" i="7" s="1"/>
  <c r="AT9" i="7" s="1"/>
  <c r="AW9" i="7" s="1"/>
  <c r="AZ9" i="7" s="1"/>
  <c r="W6" i="6"/>
  <c r="V9" i="6"/>
  <c r="V6" i="6"/>
  <c r="W9" i="6"/>
  <c r="N8" i="3"/>
  <c r="Z8" i="3" s="1"/>
  <c r="T8" i="3"/>
  <c r="H8" i="4"/>
  <c r="M8" i="3"/>
  <c r="Y8" i="3" s="1"/>
  <c r="G8" i="4"/>
  <c r="S8" i="3"/>
  <c r="R31" i="5"/>
  <c r="L33" i="5" s="1"/>
  <c r="R10" i="6" s="1"/>
  <c r="X25" i="5"/>
  <c r="X27" i="5"/>
  <c r="X28" i="5"/>
  <c r="Z108" i="2" l="1"/>
  <c r="J57" i="9"/>
  <c r="P10" i="9"/>
  <c r="J58" i="9"/>
  <c r="Y108" i="2"/>
  <c r="I57" i="9"/>
  <c r="O10" i="9"/>
  <c r="I58" i="9"/>
  <c r="BD9" i="7"/>
  <c r="BG9" i="7" s="1"/>
  <c r="BJ9" i="7" s="1"/>
  <c r="BM9" i="7" s="1"/>
  <c r="BP9" i="7" s="1"/>
  <c r="BS9" i="7" s="1"/>
  <c r="BV9" i="7" s="1"/>
  <c r="BY9" i="7" s="1"/>
  <c r="CB9" i="7" s="1"/>
  <c r="CE9" i="7" s="1"/>
  <c r="CH9" i="7" s="1"/>
  <c r="CK9" i="7" s="1"/>
  <c r="CN9" i="7" s="1"/>
  <c r="CS9" i="7" s="1"/>
  <c r="BA9" i="7"/>
  <c r="BF9" i="7"/>
  <c r="BI9" i="7" s="1"/>
  <c r="BL9" i="7" s="1"/>
  <c r="BO9" i="7" s="1"/>
  <c r="BR9" i="7" s="1"/>
  <c r="BU9" i="7" s="1"/>
  <c r="BX9" i="7" s="1"/>
  <c r="CA9" i="7" s="1"/>
  <c r="CD9" i="7" s="1"/>
  <c r="CG9" i="7" s="1"/>
  <c r="CJ9" i="7" s="1"/>
  <c r="CM9" i="7" s="1"/>
  <c r="CP9" i="7" s="1"/>
  <c r="CU9" i="7" s="1"/>
  <c r="BC9" i="7"/>
  <c r="BE9" i="7"/>
  <c r="BH9" i="7" s="1"/>
  <c r="BK9" i="7" s="1"/>
  <c r="BN9" i="7" s="1"/>
  <c r="BQ9" i="7" s="1"/>
  <c r="BT9" i="7" s="1"/>
  <c r="BW9" i="7" s="1"/>
  <c r="BZ9" i="7" s="1"/>
  <c r="CC9" i="7" s="1"/>
  <c r="CF9" i="7" s="1"/>
  <c r="CI9" i="7" s="1"/>
  <c r="CL9" i="7" s="1"/>
  <c r="CO9" i="7" s="1"/>
  <c r="CT9" i="7" s="1"/>
  <c r="BB9" i="7"/>
  <c r="F33" i="5"/>
  <c r="G8" i="5"/>
  <c r="M8" i="5" s="1"/>
  <c r="S8" i="5" s="1"/>
  <c r="Y8" i="5" s="1"/>
  <c r="M8" i="4"/>
  <c r="S8" i="4" s="1"/>
  <c r="Y8" i="4" s="1"/>
  <c r="H8" i="5"/>
  <c r="N8" i="5" s="1"/>
  <c r="T8" i="5" s="1"/>
  <c r="Z8" i="5" s="1"/>
  <c r="N8" i="4"/>
  <c r="T8" i="4" s="1"/>
  <c r="Z8" i="4" s="1"/>
  <c r="CV10" i="9" l="1"/>
  <c r="CV31" i="9" s="1"/>
  <c r="P31" i="9"/>
  <c r="J59" i="9"/>
  <c r="I59" i="9"/>
  <c r="CU10" i="9"/>
  <c r="CU31" i="9" s="1"/>
  <c r="O31" i="9"/>
  <c r="X23" i="5"/>
  <c r="X37" i="5" s="1"/>
  <c r="AJ38" i="9" l="1"/>
  <c r="X40" i="5"/>
  <c r="AJ41" i="9" s="1"/>
  <c r="K32" i="1"/>
  <c r="J32" i="1"/>
  <c r="I32" i="1"/>
  <c r="K53" i="2"/>
  <c r="D53" i="2"/>
  <c r="E53" i="2"/>
  <c r="C53" i="2"/>
  <c r="E60" i="2"/>
  <c r="D60" i="2"/>
  <c r="V60" i="2"/>
  <c r="W60" i="2"/>
  <c r="C60" i="2"/>
  <c r="N10" i="9" l="1"/>
  <c r="AJ42" i="9"/>
  <c r="AJ43" i="9" s="1"/>
  <c r="K87" i="2"/>
  <c r="AG38" i="7" s="1"/>
  <c r="J87" i="2"/>
  <c r="AF38" i="7" s="1"/>
  <c r="J62" i="2"/>
  <c r="J53" i="2"/>
  <c r="I53" i="2"/>
  <c r="J60" i="2"/>
  <c r="E55" i="2"/>
  <c r="E56" i="2" s="1"/>
  <c r="D56" i="2"/>
  <c r="V62" i="2"/>
  <c r="E62" i="2"/>
  <c r="D62" i="2"/>
  <c r="C32" i="1"/>
  <c r="V32" i="1"/>
  <c r="D32" i="1"/>
  <c r="CN31" i="7"/>
  <c r="X56" i="2"/>
  <c r="H7" i="6"/>
  <c r="O7" i="6" s="1"/>
  <c r="H8" i="6"/>
  <c r="H9" i="6"/>
  <c r="O9" i="6" s="1"/>
  <c r="H10" i="6"/>
  <c r="O10" i="6" s="1"/>
  <c r="K37" i="5"/>
  <c r="BI37" i="7" s="1"/>
  <c r="J26" i="3"/>
  <c r="H5" i="6"/>
  <c r="K5" i="6" s="1"/>
  <c r="F5" i="6"/>
  <c r="I5" i="6" s="1"/>
  <c r="L5" i="6" s="1"/>
  <c r="G5" i="6"/>
  <c r="J5" i="6" s="1"/>
  <c r="M5" i="6" s="1"/>
  <c r="F8" i="4"/>
  <c r="F8" i="5" s="1"/>
  <c r="L8" i="5" s="1"/>
  <c r="R8" i="5" s="1"/>
  <c r="X8" i="5" s="1"/>
  <c r="I7" i="5"/>
  <c r="O7" i="5" s="1"/>
  <c r="U7" i="5" s="1"/>
  <c r="G31" i="5"/>
  <c r="H31" i="5"/>
  <c r="J11" i="6"/>
  <c r="E18" i="8" s="1"/>
  <c r="I7" i="4"/>
  <c r="O7" i="4" s="1"/>
  <c r="U7" i="4" s="1"/>
  <c r="I7" i="3"/>
  <c r="O7" i="3" s="1"/>
  <c r="U7" i="3" s="1"/>
  <c r="L8" i="3"/>
  <c r="X8" i="3" s="1"/>
  <c r="R8" i="3"/>
  <c r="J56" i="2"/>
  <c r="K56" i="2"/>
  <c r="I56" i="2"/>
  <c r="V69" i="2"/>
  <c r="W68" i="2"/>
  <c r="V68" i="2"/>
  <c r="E64" i="2"/>
  <c r="E32" i="1"/>
  <c r="I11" i="6" l="1"/>
  <c r="D18" i="8" s="1"/>
  <c r="N31" i="9"/>
  <c r="CT10" i="9"/>
  <c r="O36" i="9"/>
  <c r="O52" i="9" s="1"/>
  <c r="O53" i="9" s="1"/>
  <c r="CT10" i="7"/>
  <c r="CT11" i="7"/>
  <c r="CT27" i="7"/>
  <c r="CT28" i="7"/>
  <c r="CT29" i="7"/>
  <c r="CT30" i="7"/>
  <c r="CT31" i="7"/>
  <c r="CU10" i="7"/>
  <c r="CU27" i="7"/>
  <c r="CU28" i="7"/>
  <c r="CU29" i="7"/>
  <c r="CU30" i="7"/>
  <c r="CU31" i="7"/>
  <c r="CU11" i="7"/>
  <c r="X31" i="5"/>
  <c r="X41" i="5" s="1"/>
  <c r="CN30" i="7"/>
  <c r="CN26" i="7"/>
  <c r="CN28" i="7"/>
  <c r="X58" i="2"/>
  <c r="X99" i="2" s="1"/>
  <c r="H49" i="9" s="1"/>
  <c r="BS19" i="9" s="1"/>
  <c r="CU22" i="7"/>
  <c r="CU20" i="7"/>
  <c r="CU18" i="7"/>
  <c r="CU14" i="7"/>
  <c r="CU12" i="7"/>
  <c r="CU21" i="7"/>
  <c r="CU19" i="7"/>
  <c r="CU17" i="7"/>
  <c r="CU15" i="7"/>
  <c r="CU13" i="7"/>
  <c r="CU16" i="7"/>
  <c r="CU25" i="7"/>
  <c r="CT21" i="7"/>
  <c r="X55" i="2"/>
  <c r="X62" i="2"/>
  <c r="X103" i="2" s="1"/>
  <c r="H53" i="9" s="1"/>
  <c r="CE21" i="9" s="1"/>
  <c r="CE31" i="9" s="1"/>
  <c r="G33" i="5"/>
  <c r="S11" i="6" s="1"/>
  <c r="H6" i="6"/>
  <c r="H11" i="6" s="1"/>
  <c r="X57" i="2"/>
  <c r="X100" i="2" s="1"/>
  <c r="H50" i="9" s="1"/>
  <c r="BY19" i="9" s="1"/>
  <c r="R7" i="6"/>
  <c r="R11" i="6" s="1"/>
  <c r="X59" i="2"/>
  <c r="X101" i="2" s="1"/>
  <c r="H51" i="9" s="1"/>
  <c r="BY20" i="9" s="1"/>
  <c r="CT20" i="9" s="1"/>
  <c r="C87" i="2"/>
  <c r="AE38" i="7" s="1"/>
  <c r="U10" i="6"/>
  <c r="X61" i="2"/>
  <c r="X102" i="2" s="1"/>
  <c r="H52" i="9" s="1"/>
  <c r="CB21" i="9" s="1"/>
  <c r="H33" i="5"/>
  <c r="T11" i="6" s="1"/>
  <c r="L8" i="4"/>
  <c r="R8" i="4" s="1"/>
  <c r="X8" i="4" s="1"/>
  <c r="CB31" i="9" l="1"/>
  <c r="CT21" i="9"/>
  <c r="BY31" i="9"/>
  <c r="BS31" i="9"/>
  <c r="CT19" i="9"/>
  <c r="X97" i="2"/>
  <c r="X80" i="2"/>
  <c r="CN20" i="7"/>
  <c r="B8" i="6"/>
  <c r="O8" i="6" s="1"/>
  <c r="L100" i="2"/>
  <c r="B6" i="6"/>
  <c r="O6" i="6" s="1"/>
  <c r="U6" i="6" s="1"/>
  <c r="H36" i="9"/>
  <c r="K10" i="6"/>
  <c r="BM32" i="7"/>
  <c r="Q32" i="7"/>
  <c r="AI33" i="7" s="1"/>
  <c r="CN23" i="7"/>
  <c r="CN29" i="7"/>
  <c r="AO32" i="7"/>
  <c r="CN16" i="7"/>
  <c r="CN24" i="7"/>
  <c r="E19" i="8"/>
  <c r="CN17" i="7"/>
  <c r="K9" i="6"/>
  <c r="K8" i="6"/>
  <c r="U7" i="6"/>
  <c r="CU23" i="7"/>
  <c r="CU24" i="7"/>
  <c r="CT13" i="7"/>
  <c r="CT15" i="7"/>
  <c r="CT17" i="7"/>
  <c r="CT19" i="7"/>
  <c r="CT23" i="7"/>
  <c r="CT25" i="7"/>
  <c r="CT12" i="7"/>
  <c r="CT14" i="7"/>
  <c r="CT16" i="7"/>
  <c r="CT18" i="7"/>
  <c r="CT20" i="7"/>
  <c r="CT22" i="7"/>
  <c r="CT24" i="7"/>
  <c r="C11" i="6"/>
  <c r="V10" i="6"/>
  <c r="D11" i="6"/>
  <c r="E16" i="8" s="1"/>
  <c r="E20" i="8" s="1"/>
  <c r="E21" i="8" s="1"/>
  <c r="Q10" i="6"/>
  <c r="U9" i="6"/>
  <c r="M11" i="6"/>
  <c r="L11" i="6"/>
  <c r="K7" i="6"/>
  <c r="X29" i="3"/>
  <c r="C18" i="8"/>
  <c r="C19" i="8" s="1"/>
  <c r="G11" i="6"/>
  <c r="E24" i="8" s="1"/>
  <c r="E28" i="8" l="1"/>
  <c r="CV33" i="9" s="1"/>
  <c r="CV34" i="9" s="1"/>
  <c r="D28" i="8"/>
  <c r="CU33" i="9" s="1"/>
  <c r="CU34" i="9" s="1"/>
  <c r="D16" i="8"/>
  <c r="D20" i="8" s="1"/>
  <c r="D21" i="8" s="1"/>
  <c r="E22" i="8"/>
  <c r="C12" i="6"/>
  <c r="D19" i="8"/>
  <c r="CJ35" i="7"/>
  <c r="CJ36" i="7" s="1"/>
  <c r="E25" i="8"/>
  <c r="H47" i="9"/>
  <c r="BA16" i="9" s="1"/>
  <c r="X107" i="2"/>
  <c r="H57" i="9" s="1"/>
  <c r="U8" i="6"/>
  <c r="B9" i="9"/>
  <c r="CN13" i="7"/>
  <c r="CN19" i="7"/>
  <c r="CN15" i="7"/>
  <c r="CN27" i="7"/>
  <c r="B11" i="6"/>
  <c r="O11" i="6" s="1"/>
  <c r="CN22" i="7"/>
  <c r="CN25" i="7"/>
  <c r="D12" i="6"/>
  <c r="E11" i="6"/>
  <c r="CN14" i="7"/>
  <c r="F11" i="6"/>
  <c r="D24" i="8" s="1"/>
  <c r="P11" i="6"/>
  <c r="V11" i="6" s="1"/>
  <c r="W10" i="6"/>
  <c r="Q11" i="6"/>
  <c r="W11" i="6" s="1"/>
  <c r="K6" i="6"/>
  <c r="D17" i="8" l="1"/>
  <c r="D22" i="8"/>
  <c r="H58" i="9"/>
  <c r="H59" i="9" s="1"/>
  <c r="X108" i="2"/>
  <c r="BA31" i="9"/>
  <c r="CT16" i="9"/>
  <c r="CI35" i="7"/>
  <c r="CI36" i="7" s="1"/>
  <c r="D25" i="8"/>
  <c r="K11" i="6"/>
  <c r="C28" i="8" s="1"/>
  <c r="CT33" i="9" s="1"/>
  <c r="AA33" i="9"/>
  <c r="AA34" i="9" s="1"/>
  <c r="AK47" i="9"/>
  <c r="AL47" i="9"/>
  <c r="AB33" i="9"/>
  <c r="AB34" i="9" s="1"/>
  <c r="D33" i="9"/>
  <c r="D34" i="9" s="1"/>
  <c r="B31" i="9"/>
  <c r="CT9" i="9"/>
  <c r="CN11" i="7"/>
  <c r="CN12" i="7"/>
  <c r="CK32" i="7"/>
  <c r="CS8" i="7" s="1"/>
  <c r="CS26" i="7" s="1"/>
  <c r="P33" i="9"/>
  <c r="P34" i="9" s="1"/>
  <c r="X33" i="9"/>
  <c r="X34" i="9" s="1"/>
  <c r="R33" i="9"/>
  <c r="R34" i="9" s="1"/>
  <c r="C33" i="9"/>
  <c r="C34" i="9" s="1"/>
  <c r="B32" i="7"/>
  <c r="K33" i="7" s="1"/>
  <c r="CH35" i="7"/>
  <c r="C24" i="8"/>
  <c r="J33" i="9"/>
  <c r="J34" i="9" s="1"/>
  <c r="V33" i="9"/>
  <c r="V34" i="9" s="1"/>
  <c r="Y33" i="9"/>
  <c r="Y34" i="9" s="1"/>
  <c r="S33" i="9"/>
  <c r="S34" i="9" s="1"/>
  <c r="G33" i="9"/>
  <c r="G34" i="9" s="1"/>
  <c r="M33" i="9"/>
  <c r="M34" i="9" s="1"/>
  <c r="L33" i="9"/>
  <c r="L34" i="9" s="1"/>
  <c r="I33" i="9"/>
  <c r="I34" i="9" s="1"/>
  <c r="U33" i="9"/>
  <c r="U34" i="9" s="1"/>
  <c r="O33" i="9"/>
  <c r="O34" i="9" s="1"/>
  <c r="F33" i="9"/>
  <c r="F34" i="9" s="1"/>
  <c r="E29" i="8"/>
  <c r="E17" i="8"/>
  <c r="CP32" i="7"/>
  <c r="CO32" i="7"/>
  <c r="U11" i="6"/>
  <c r="B12" i="6"/>
  <c r="C16" i="8"/>
  <c r="C25" i="8" l="1"/>
  <c r="CS12" i="7"/>
  <c r="CS10" i="7"/>
  <c r="CS11" i="7"/>
  <c r="CA38" i="9"/>
  <c r="BN33" i="9"/>
  <c r="BN34" i="9" s="1"/>
  <c r="BT33" i="9"/>
  <c r="BT34" i="9" s="1"/>
  <c r="AD33" i="9"/>
  <c r="AD34" i="9" s="1"/>
  <c r="AP33" i="9"/>
  <c r="AP34" i="9" s="1"/>
  <c r="AS33" i="9"/>
  <c r="AS34" i="9" s="1"/>
  <c r="AJ33" i="9"/>
  <c r="AJ34" i="9" s="1"/>
  <c r="AG33" i="9"/>
  <c r="AG34" i="9" s="1"/>
  <c r="AM33" i="9"/>
  <c r="AM34" i="9" s="1"/>
  <c r="CT31" i="9"/>
  <c r="CT34" i="9" s="1"/>
  <c r="CB38" i="9"/>
  <c r="AQ33" i="9"/>
  <c r="AQ34" i="9" s="1"/>
  <c r="AE33" i="9"/>
  <c r="AE34" i="9" s="1"/>
  <c r="AH33" i="9"/>
  <c r="AH34" i="9" s="1"/>
  <c r="AK33" i="9"/>
  <c r="AK34" i="9" s="1"/>
  <c r="BU33" i="9"/>
  <c r="BU34" i="9" s="1"/>
  <c r="AN33" i="9"/>
  <c r="AN34" i="9" s="1"/>
  <c r="AJ47" i="9"/>
  <c r="BD33" i="9" s="1"/>
  <c r="BD34" i="9" s="1"/>
  <c r="B33" i="9"/>
  <c r="B34" i="9" s="1"/>
  <c r="C20" i="8"/>
  <c r="C17" i="8"/>
  <c r="BO33" i="9"/>
  <c r="BO34" i="9" s="1"/>
  <c r="AZ33" i="9"/>
  <c r="AZ34" i="9" s="1"/>
  <c r="BC33" i="9"/>
  <c r="BC34" i="9" s="1"/>
  <c r="BF33" i="9"/>
  <c r="BF34" i="9" s="1"/>
  <c r="AT33" i="9"/>
  <c r="AT34" i="9" s="1"/>
  <c r="BL33" i="9"/>
  <c r="BL34" i="9" s="1"/>
  <c r="AW33" i="9"/>
  <c r="AW34" i="9" s="1"/>
  <c r="BR33" i="9"/>
  <c r="BR34" i="9" s="1"/>
  <c r="BI33" i="9"/>
  <c r="BI34" i="9" s="1"/>
  <c r="BK33" i="9"/>
  <c r="BK34" i="9" s="1"/>
  <c r="BQ33" i="9"/>
  <c r="BQ34" i="9" s="1"/>
  <c r="BE33" i="9"/>
  <c r="BE34" i="9" s="1"/>
  <c r="BB33" i="9"/>
  <c r="BB34" i="9" s="1"/>
  <c r="AV33" i="9"/>
  <c r="AV34" i="9" s="1"/>
  <c r="BH33" i="9"/>
  <c r="BH34" i="9" s="1"/>
  <c r="AY33" i="9"/>
  <c r="AY34" i="9" s="1"/>
  <c r="CS31" i="7"/>
  <c r="CS24" i="7"/>
  <c r="CS20" i="7"/>
  <c r="CS14" i="7"/>
  <c r="CS29" i="7"/>
  <c r="CS19" i="7"/>
  <c r="CS25" i="7"/>
  <c r="CS15" i="7"/>
  <c r="CS23" i="7"/>
  <c r="CS27" i="7"/>
  <c r="CS21" i="7"/>
  <c r="CS16" i="7"/>
  <c r="CS28" i="7"/>
  <c r="CS30" i="7"/>
  <c r="CS22" i="7"/>
  <c r="CS17" i="7"/>
  <c r="CS13" i="7"/>
  <c r="CS18" i="7"/>
  <c r="CN18" i="7"/>
  <c r="CN10" i="7"/>
  <c r="E33" i="9"/>
  <c r="E34" i="9" s="1"/>
  <c r="E23" i="8"/>
  <c r="D23" i="8"/>
  <c r="D29" i="8"/>
  <c r="CN21" i="7"/>
  <c r="Q33" i="9"/>
  <c r="Q34" i="9" s="1"/>
  <c r="H33" i="9"/>
  <c r="H34" i="9" s="1"/>
  <c r="T33" i="9"/>
  <c r="T34" i="9" s="1"/>
  <c r="Z33" i="9"/>
  <c r="Z34" i="9" s="1"/>
  <c r="K33" i="9"/>
  <c r="K34" i="9" s="1"/>
  <c r="W33" i="9"/>
  <c r="W34" i="9" s="1"/>
  <c r="N33" i="9"/>
  <c r="N34" i="9" s="1"/>
  <c r="C29" i="8" l="1"/>
  <c r="C21" i="8"/>
  <c r="C22" i="8"/>
  <c r="C23" i="8" s="1"/>
  <c r="BA33" i="9"/>
  <c r="BA34" i="9" s="1"/>
  <c r="AR33" i="9"/>
  <c r="AR34" i="9" s="1"/>
  <c r="BM33" i="9"/>
  <c r="BM34" i="9" s="1"/>
  <c r="CS33" i="9"/>
  <c r="CS34" i="9" s="1"/>
  <c r="CJ33" i="9"/>
  <c r="CJ34" i="9" s="1"/>
  <c r="BX33" i="9"/>
  <c r="BX34" i="9" s="1"/>
  <c r="CP33" i="9"/>
  <c r="CP34" i="9" s="1"/>
  <c r="CM33" i="9"/>
  <c r="CM34" i="9" s="1"/>
  <c r="CG33" i="9"/>
  <c r="CG34" i="9" s="1"/>
  <c r="CR33" i="9"/>
  <c r="CR34" i="9" s="1"/>
  <c r="CI33" i="9"/>
  <c r="CI34" i="9" s="1"/>
  <c r="BW33" i="9"/>
  <c r="BW34" i="9" s="1"/>
  <c r="CL33" i="9"/>
  <c r="CL34" i="9" s="1"/>
  <c r="CO33" i="9"/>
  <c r="CO34" i="9" s="1"/>
  <c r="CF33" i="9"/>
  <c r="CF34" i="9" s="1"/>
  <c r="BG33" i="9"/>
  <c r="BG34" i="9" s="1"/>
  <c r="AX33" i="9"/>
  <c r="AX34" i="9" s="1"/>
  <c r="BP33" i="9"/>
  <c r="BP34" i="9" s="1"/>
  <c r="AU33" i="9"/>
  <c r="AU34" i="9" s="1"/>
  <c r="AO33" i="9"/>
  <c r="AO34" i="9" s="1"/>
  <c r="BJ33" i="9"/>
  <c r="BJ34" i="9" s="1"/>
  <c r="AL33" i="9"/>
  <c r="AL34" i="9" s="1"/>
  <c r="AI33" i="9"/>
  <c r="AI34" i="9" s="1"/>
  <c r="AF33" i="9"/>
  <c r="AF34" i="9" s="1"/>
  <c r="BS33" i="9"/>
  <c r="BS34" i="9" s="1"/>
  <c r="AC33" i="9"/>
  <c r="AC34" i="9" s="1"/>
  <c r="BZ38" i="9"/>
  <c r="BY33" i="9" s="1"/>
  <c r="BY34" i="9" s="1"/>
  <c r="CD33" i="9"/>
  <c r="CD34" i="9" s="1"/>
  <c r="CA33" i="9"/>
  <c r="CA34" i="9" s="1"/>
  <c r="BZ33" i="9"/>
  <c r="BZ34" i="9" s="1"/>
  <c r="CC33" i="9"/>
  <c r="CC34" i="9" s="1"/>
  <c r="CH32" i="7"/>
  <c r="K34" i="7" l="1"/>
  <c r="CH33" i="9"/>
  <c r="CH34" i="9" s="1"/>
  <c r="CE33" i="9"/>
  <c r="CE34" i="9" s="1"/>
  <c r="CQ33" i="9"/>
  <c r="CQ34" i="9" s="1"/>
  <c r="CN33" i="9"/>
  <c r="CN34" i="9" s="1"/>
  <c r="BV33" i="9"/>
  <c r="BV34" i="9" s="1"/>
  <c r="CK33" i="9"/>
  <c r="CK34" i="9" s="1"/>
  <c r="CB33" i="9"/>
  <c r="CB34" i="9" s="1"/>
  <c r="AI34" i="7"/>
  <c r="BG34" i="7"/>
  <c r="CE34" i="7"/>
  <c r="CH36" i="7"/>
  <c r="CN32" i="7"/>
</calcChain>
</file>

<file path=xl/sharedStrings.xml><?xml version="1.0" encoding="utf-8"?>
<sst xmlns="http://schemas.openxmlformats.org/spreadsheetml/2006/main" count="708" uniqueCount="497">
  <si>
    <t>Подстанция</t>
  </si>
  <si>
    <t>Присоединение</t>
  </si>
  <si>
    <t>АЧР-1</t>
  </si>
  <si>
    <t>АЧР-2 - совмещенная</t>
  </si>
  <si>
    <t>АЧР-2 - не совмещенная</t>
  </si>
  <si>
    <t>ЧАПВ</t>
  </si>
  <si>
    <t>№ оч.</t>
  </si>
  <si>
    <t>Частота, Гц</t>
  </si>
  <si>
    <t>Время, сек</t>
  </si>
  <si>
    <t>Отключаемая мощность, МВт</t>
  </si>
  <si>
    <t>Мощность, МВт</t>
  </si>
  <si>
    <t>10кв ввод Т-1, 2</t>
  </si>
  <si>
    <t>10 кВ Чернеево-1, 2, Волково, Катаево, Ларионово, Митицино, Светилово</t>
  </si>
  <si>
    <t>10кв яч.2, 23, 24, 25, 30, 32, 47</t>
  </si>
  <si>
    <t>10кв ф.п.Сазоново, Промзона, Дедово поле, ЛПХ, Стекло-2, 3, 4, 5, 6, ЭТС-1, 2, 3, 4, Пустынь, Ретранслятор, Мегрино</t>
  </si>
  <si>
    <t>10кв ф.Стулово, к-с Оксюково, Смердомский стеклозавод-1</t>
  </si>
  <si>
    <t>10кв ф.Солманское, Тепличная-1, 2, Свинофабрика-1, 3, 4, Очистные Бараново, Тоншалово-2</t>
  </si>
  <si>
    <t>10кв ф.Новоселка, Коротыгино, Центр, Савкино</t>
  </si>
  <si>
    <t>10кв Митенское, Архангельский, Нестерово, Грибцово, Запань, Новое, Заднее, Устье, Приозерный</t>
  </si>
  <si>
    <t>10кв ф.Казаркино, Спасское, Водозабор, Займище, Дворища, Жерноково, Становое, Газопровод</t>
  </si>
  <si>
    <t>10кВ ввод Т-1, 2</t>
  </si>
  <si>
    <t>ВТЭЦ</t>
  </si>
  <si>
    <t>ПО "ВЭС"</t>
  </si>
  <si>
    <t>ПО "ЧЭС"</t>
  </si>
  <si>
    <t>ПО "ВУЭС"</t>
  </si>
  <si>
    <t>10кВ ф.Загорье, Варжа, Теплогорье, Село-1, 2, Якутино, Биричево, Заречная, Гаврино</t>
  </si>
  <si>
    <t>6кВ ф.Рудоуправление-1, 2, Рубеж, Павшозеро</t>
  </si>
  <si>
    <t>САЧР</t>
  </si>
  <si>
    <t>10кВ ф.Поселок, Нижний склад, Царево, Ивановский, Максимово, Зубово</t>
  </si>
  <si>
    <t>10кВ ф.Юрино, Борок, Панинская, Климшин Бор, Чирок</t>
  </si>
  <si>
    <t>10кВ ф.Мальцево, Гора, Верещагино, Лундино, Енино</t>
  </si>
  <si>
    <t>10кВ ф.Поселок, Промзона, Кьянда, ЛПХ, Кема</t>
  </si>
  <si>
    <t>Производственное отделение</t>
  </si>
  <si>
    <t>АЧР-2 -совмещенная</t>
  </si>
  <si>
    <t>Итого:</t>
  </si>
  <si>
    <t>АЧР-1+АЧР-2 несовм.</t>
  </si>
  <si>
    <t>Уставки АЧР-1</t>
  </si>
  <si>
    <t>Уставки АЧР-2</t>
  </si>
  <si>
    <t>48,9 Гц</t>
  </si>
  <si>
    <t>48,8 Гц</t>
  </si>
  <si>
    <t>48,7 Гц</t>
  </si>
  <si>
    <t>48,6 Гц</t>
  </si>
  <si>
    <t>48,5 Гц</t>
  </si>
  <si>
    <t>48,4 Гц</t>
  </si>
  <si>
    <t>48,3 Гц</t>
  </si>
  <si>
    <t>48,2 Гц</t>
  </si>
  <si>
    <t>48,1 Гц</t>
  </si>
  <si>
    <t>48,0 Гц</t>
  </si>
  <si>
    <t>47,9 Гц</t>
  </si>
  <si>
    <t>47,8 Гц</t>
  </si>
  <si>
    <t>47,7 Гц</t>
  </si>
  <si>
    <t>47,6 Гц</t>
  </si>
  <si>
    <t>47,5 Гц</t>
  </si>
  <si>
    <t>47,4 Гц</t>
  </si>
  <si>
    <t>47,3 Гц</t>
  </si>
  <si>
    <t>Сумма АЧР-2 МВт</t>
  </si>
  <si>
    <t>% соотнош. очередей</t>
  </si>
  <si>
    <t>ВЭС</t>
  </si>
  <si>
    <t>ЧЭС</t>
  </si>
  <si>
    <t>ВУЭС</t>
  </si>
  <si>
    <t>49,0 Гц</t>
  </si>
  <si>
    <t>Наименование показателя</t>
  </si>
  <si>
    <t>Значение показателей</t>
  </si>
  <si>
    <t>в том числе:</t>
  </si>
  <si>
    <t>10кВ к/х Смена, Жубринский, Ляменьга, Рослятино, Степаньково, Молокозавод, Зайчики</t>
  </si>
  <si>
    <t>10кв ф.Льнозавод, Заря-1, 2, Добрец, Тырканово, Ершово, Аристово, Катодная, Птицефабрика-1, 3, 4, 5, 6, Жилой поселок, Парк-1, 2</t>
  </si>
  <si>
    <t>10кВ ф.Васюково, АБЗ, Нижний склад ЛПХ, Мегра</t>
  </si>
  <si>
    <t>АЧР-2</t>
  </si>
  <si>
    <t>10кВ ф.Льнозавод, Север, Мясокомбинат, Камчуга, Красное знамя, Промзона, АБЗ, РП-2</t>
  </si>
  <si>
    <t>47,2 Гц</t>
  </si>
  <si>
    <t>10кВ ф.Курилово, Шатенево, Вахнево-1, 2, Нигино, Теребаево</t>
  </si>
  <si>
    <t>10кВ Дружба, Промзона-1, 3, Птицефабрика, Васильевское, Захарово, Огарково</t>
  </si>
  <si>
    <t>10кВ ф.Рукино, Кишемское, Кудрино , Тимкино, Брагино, Заречье</t>
  </si>
  <si>
    <t>Уставки САЧР, АЧР-1, АЧР-2-несовм.</t>
  </si>
  <si>
    <t>49,1 Гц</t>
  </si>
  <si>
    <t>49,2 Гц</t>
  </si>
  <si>
    <t>49,8 Гц</t>
  </si>
  <si>
    <t>49,7 Гц</t>
  </si>
  <si>
    <t>100 с</t>
  </si>
  <si>
    <t>95 с</t>
  </si>
  <si>
    <t>90 с</t>
  </si>
  <si>
    <t>85 с</t>
  </si>
  <si>
    <t>80 с</t>
  </si>
  <si>
    <t>75 с</t>
  </si>
  <si>
    <t>70 с</t>
  </si>
  <si>
    <t>65 с</t>
  </si>
  <si>
    <t>60 с</t>
  </si>
  <si>
    <t>55 с</t>
  </si>
  <si>
    <t>50 с</t>
  </si>
  <si>
    <t>Уставки ЧАПВ</t>
  </si>
  <si>
    <t>45 с</t>
  </si>
  <si>
    <t>40 с</t>
  </si>
  <si>
    <t>35 с</t>
  </si>
  <si>
    <t>30 с</t>
  </si>
  <si>
    <t>25 с</t>
  </si>
  <si>
    <t>20 с</t>
  </si>
  <si>
    <t>10кВ ф.Щекино, Макачево, Н.склад, Озеро, Цимино, Марьино, Телевышка, Запань, Октябрьский</t>
  </si>
  <si>
    <t>10кВ Юрманга, Бабушкино, Тупаново, к/з Победа, к/з Маяк, ХДСУ, МКСО                35 кВ Аниково, Тиманово</t>
  </si>
  <si>
    <t>10кв ф.СХЭ, Шубацкое, Мясокомбинат</t>
  </si>
  <si>
    <t>10кВ яч.14,1, 35.1, 3.2, 28.3, 24.3, 31,3</t>
  </si>
  <si>
    <t>10 кВ яч.3, 4, 6, 7, 17, 20, 22, 28, 29, 40, 41, 44, 33, 45, 46, 23, 7, 25</t>
  </si>
  <si>
    <t>6кВ ф.Белоусово, Заречье, Проспект Победы, Военкомат, Нефтебаза, Город, с/з Вытегорский, Промзона, Шлюз 1-1, Шлюз 1-2, Аэропорт, Больница</t>
  </si>
  <si>
    <t>10кВ МК-19, ЖБИ,                АК-1116</t>
  </si>
  <si>
    <t>10 кв ф.Нефтебаза, Никольское, Скалино, Митишное, Огарково, Дорки, Артемово, Батово</t>
  </si>
  <si>
    <t>КРУН-10кВ Орлово, Демьяновский, Ниж.склад, ДСП-1, 2, Цех импр.-1, 2, Вохтога,  ЛПХ-1, 2, Фиброцех, Депо, Лесопильный</t>
  </si>
  <si>
    <t xml:space="preserve">10 кВ ф.Лесоцех, Сидоровский, Микр-н-1-2, Каменка, СЖД-1, 2, Анохинский, Лежский,  Лукино, РРС      </t>
  </si>
  <si>
    <t>10кв Волонга, Томашка, ЛПХ, Семигородняя</t>
  </si>
  <si>
    <t>свод</t>
  </si>
  <si>
    <t>Рср</t>
  </si>
  <si>
    <t>10кВ яч.5, 22, 31, 47, 26В,44</t>
  </si>
  <si>
    <t>к приказу Минэнерго России</t>
  </si>
  <si>
    <t>%</t>
  </si>
  <si>
    <t>10кв яч.6, 7, 18, 3, 21</t>
  </si>
  <si>
    <t>10 кв ввод-1, 2 на 16 РП</t>
  </si>
  <si>
    <t>10кВ Девятины, Прогресс, В.Мост, Земснаряд, Шлюз 6-1, Шлюз 6-2</t>
  </si>
  <si>
    <t>4 РП Апатит</t>
  </si>
  <si>
    <t>3 РП Апатит</t>
  </si>
  <si>
    <t>13 РП Апатит</t>
  </si>
  <si>
    <t>14 РП Апатит</t>
  </si>
  <si>
    <t>10кв Элеватор, Замошье, ЦТБ-1, 2, СХТ, Союз, Комплекс, Турово, Б.Село, ЦСЗ, Кадников-1, РРС, Марковское, Залесье, ДОР</t>
  </si>
  <si>
    <t>4 с. РП-6 кВ</t>
  </si>
  <si>
    <t>2 с. РП-6 кВ</t>
  </si>
  <si>
    <t>1 с. РП-6 кВ</t>
  </si>
  <si>
    <t>10 кв яч.1 ЦРП-1, ТП-9, ТП Майский</t>
  </si>
  <si>
    <t>3 с. РП-6 кВ</t>
  </si>
  <si>
    <t>10кВ ф.Каликино, АЗС,  Добрынино, Мастерские                                 35кв ф.Дымково-Благовещенье, Дымково-Новатор,  Дымково-Морозовица</t>
  </si>
  <si>
    <t>6 кВ Город-9</t>
  </si>
  <si>
    <t>10 кВ ф.Зарека, Центр, Калинино, Пеженьга</t>
  </si>
  <si>
    <t>10кВ ф.Оптика, Глушково, Маэкса, к-с Советский, Аэропорт, Горсеть-1, 2, 3, Промзона, Десятовская, Завод</t>
  </si>
  <si>
    <t>скрыть</t>
  </si>
  <si>
    <t>Рнесовм - задание</t>
  </si>
  <si>
    <t>№                            оч.</t>
  </si>
  <si>
    <t>№                   оч.</t>
  </si>
  <si>
    <t>№           оч.</t>
  </si>
  <si>
    <t>АЧР-1 (САЧР), АЧР-2 несовмещенная</t>
  </si>
  <si>
    <t>№        оч.</t>
  </si>
  <si>
    <t>№      оч.</t>
  </si>
  <si>
    <t>№                      оч.</t>
  </si>
  <si>
    <t>№              оч.</t>
  </si>
  <si>
    <t>№                    оч.</t>
  </si>
  <si>
    <t>ЧАПВ в приложение №56 не предосталяется</t>
  </si>
  <si>
    <t>Настройка АЧР</t>
  </si>
  <si>
    <t>Код формы по ОКУД</t>
  </si>
  <si>
    <t>Код</t>
  </si>
  <si>
    <t>отчитывающейся организации по ОКПО</t>
  </si>
  <si>
    <t>вида деятельности по ОКВЭД2</t>
  </si>
  <si>
    <t>территории по ОКАТО</t>
  </si>
  <si>
    <t>министерства (ведомства), органа управления по ОКОГУ</t>
  </si>
  <si>
    <t>организационно-правовой формы по ОКОПФ</t>
  </si>
  <si>
    <t>формы собственности по ОКФС</t>
  </si>
  <si>
    <t>Наименование отчитывающейся организации:</t>
  </si>
  <si>
    <t>Почтовый адрес:</t>
  </si>
  <si>
    <t>160000, г.Вологда, ул.Пречистенская набережная д.68</t>
  </si>
  <si>
    <t>Не применяется</t>
  </si>
  <si>
    <t>35.12, 35.13</t>
  </si>
  <si>
    <t>по филиалу ВЭ</t>
  </si>
  <si>
    <t>коды по филиалу ВЭ</t>
  </si>
  <si>
    <t>Контактная информация</t>
  </si>
  <si>
    <t>Код строки</t>
  </si>
  <si>
    <t>ФИО</t>
  </si>
  <si>
    <t>Должность</t>
  </si>
  <si>
    <t>Электронный адрес</t>
  </si>
  <si>
    <t>Руководитель организации</t>
  </si>
  <si>
    <t>Ответственный за заполнение формы</t>
  </si>
  <si>
    <t>Уланова Г.Н.</t>
  </si>
  <si>
    <t>Инженер ЦУС</t>
  </si>
  <si>
    <t>GUlanova@ve.vologdaenergo.ru</t>
  </si>
  <si>
    <t>ПО "ВЭС", Филиал ПАО "ФСК ЕЭС" ВПМЭС</t>
  </si>
  <si>
    <t>ПО "ЧЭС", Филиал ПАО "ФСК ЕЭС" ВПМЭС</t>
  </si>
  <si>
    <t>% совмещения по уставке</t>
  </si>
  <si>
    <t>уставки</t>
  </si>
  <si>
    <t>Контактный телефон                     (с кодом города)</t>
  </si>
  <si>
    <t>(8172) 76-86-93</t>
  </si>
  <si>
    <t>Суммарные объемы автоматической частотной разгрузки (далее-АЧР)
и частотного автоматического повторного включения (далее-ЧАПВ)</t>
  </si>
  <si>
    <t>Единица измерения</t>
  </si>
  <si>
    <t>МВт</t>
  </si>
  <si>
    <t>Потребление</t>
  </si>
  <si>
    <t>Спецочередь АЧР (далее-САЧР)</t>
  </si>
  <si>
    <t>Процент САЧР от потребления</t>
  </si>
  <si>
    <t>АЧР-1 (включая САЧР)</t>
  </si>
  <si>
    <t>Процент АЧР-1 (включая САЧР) от потребления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</si>
  <si>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</si>
  <si>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</si>
  <si>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</si>
  <si>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АЧР от потребления</t>
  </si>
  <si>
    <t>Процент АЧР в соответствии с заданием субъекта оперативно-диспетчерского управления в электроэнергетике</t>
  </si>
  <si>
    <t>Выполнение задания  субъекта оперативно-диспетчерского управления в электроэнергетике</t>
  </si>
  <si>
    <t>АЧР-2 совмещенная</t>
  </si>
  <si>
    <t>Процент АЧР-2 совмещенная от АЧР-1 (без учета САЧР)</t>
  </si>
  <si>
    <t>Дополнительная разгрузка (далее-ДАР)</t>
  </si>
  <si>
    <t>Процент ДАР от потребления</t>
  </si>
  <si>
    <t>Всего ЧАПВ</t>
  </si>
  <si>
    <t>Процент ЧАПВ от суммы АЧР</t>
  </si>
  <si>
    <t>Совмещение АЧР-1 и АЧР-2</t>
  </si>
  <si>
    <t>ЗРУ-10 кВ яч.49 ввод-1 на РП-2                                                  ЗРУ-10 кВ яч.64 ввод-2 на РП-2</t>
  </si>
  <si>
    <t>50%-200%</t>
  </si>
  <si>
    <t xml:space="preserve">10кВ яч.6, 10, 39, 38, 1, 40, 3, 41, 12, 7, 27 </t>
  </si>
  <si>
    <t>10 кв яч.6, 25, 8, 9, 10, 20, 21, 22, 12, 19</t>
  </si>
  <si>
    <t>10кВ яч.3, 21, 18, 4, 22, 6, 16, 26, 1, 2, 15</t>
  </si>
  <si>
    <t>РП-65 РУ-10 кВ яч.7, 20</t>
  </si>
  <si>
    <t>ТЭЦ-ЭВС-2 ЧМК</t>
  </si>
  <si>
    <t>11 РП Апатит</t>
  </si>
  <si>
    <t>10кВ яч.3, 12</t>
  </si>
  <si>
    <t>ТЭЦ-ПВС</t>
  </si>
  <si>
    <t>ТЭЦ-ПВС ЧМК</t>
  </si>
  <si>
    <t>МВ-35 кВ Т-1, МВ-35 кВ Т-2</t>
  </si>
  <si>
    <t>МВ-35 кВ Шуйское-Шейбухта, 10кВ ф.Пионерский, Завет, Макарово, Райцентр, Врагово, Школа, Биокомплекс, Шиченга</t>
  </si>
  <si>
    <t>10кВ ф.Борисово, Дубровское-1, Комплекс, Никитино, Фофанцево, Котельная, Поселок</t>
  </si>
  <si>
    <t>КРУН-10кВ Жилино, Щеглино, Чашниково, Родина, Горка-1, АЦ Щеглино, мкрн Южный-1, 2</t>
  </si>
  <si>
    <t>10кВ ф.КС-17 все двигатели, НПС-1, 2, Желтиково, Свистуново, Юношеское, Заемье</t>
  </si>
  <si>
    <t xml:space="preserve">Таблица графика АЧР, ЧАПВ по операционной зоне Вологодского РДУ </t>
  </si>
  <si>
    <t>47,0 Гц</t>
  </si>
  <si>
    <t>46,8 Гц</t>
  </si>
  <si>
    <t>46,7 Гц</t>
  </si>
  <si>
    <t>46,6 Гц</t>
  </si>
  <si>
    <t>46,5 Гц</t>
  </si>
  <si>
    <t>САЧР, АЧР-1</t>
  </si>
  <si>
    <t>10кВ ф.Строитель, Логдуз, Калинино, Нива, Правда</t>
  </si>
  <si>
    <t>10кВ ф.Село, Поселок, Промзона-Карица</t>
  </si>
  <si>
    <t>10кВ ф.Заветы Ильича, Дружба, Першинская, Баранская</t>
  </si>
  <si>
    <t>№                             оч.</t>
  </si>
  <si>
    <t>10 кВ яч.Устье, АБЗ, Н.Корень, МСЗ, им.Ленина, Коммунальный, СХТ, Филисово, Ягода-1, 2, Шпилиха</t>
  </si>
  <si>
    <t>10кВ УОМЗ-1, УОМЗ-2, Кубенское, Майский, Уч.опытный завод, Ильинское, Искра, Молочное-1, 2, 3, Очистные, Ивлево, Куркино, Красная звезда, Свинофабрика</t>
  </si>
  <si>
    <t>6кв ф.Тубдиспансер, РТП-25, Город-15, 20, Тепличный-1, 2, Керамик, БМЗ-1, 2</t>
  </si>
  <si>
    <t>10кв  яч.10, 12, 17, 19, 7, 23, 6, 24, 11</t>
  </si>
  <si>
    <t>10кв яч.4, 33, 39, 10, 25А, 28, 32, 43, 45, 27, 34, 41, 26А, 48</t>
  </si>
  <si>
    <t>10кВ яч.13, 51, 31, 2, 9, 49, 44, 45, 17, 58, 10, 34</t>
  </si>
  <si>
    <t>10кв К-Соболево, Авангард, Кр.Жуковец, Слуды, Сафронцево, Сырзавод, СХТ, Степачево, Самойлово, Горсеть, ЖБИ                                                             35кВ Подольская, Мочальская</t>
  </si>
  <si>
    <t>10 кВ яч.107, 112 КТП-1                                                               яч.124, 129 ТПЗ                               яч.121, 130 ПФТ, 113, 118, 117, 122</t>
  </si>
  <si>
    <t>10кВ КС-1, КС-2, Потеряево</t>
  </si>
  <si>
    <t>10кв ф.ЖР-5, 11, 13, 14, ДКХимик-1, 2, Пулово-Борисово-1, 2, Ирдоматка-1, Трамвай-2, 4, Больница-1, 2, ГС-4, Тепловая-2</t>
  </si>
  <si>
    <t>ГРУ 10кв  яч.2-1, 8-1, 74-2, 11-2, 35-1, 50-2, 86-1, 87-1, 50-1, 83-1, ГПП-14 яч.106а, 203б, ПС-114 яч.9,10, ПС-111 яч.11, ТДС №1</t>
  </si>
  <si>
    <t>0,15-0,3</t>
  </si>
  <si>
    <t>ГРУ-10,5 кВ яч.154, 142, 155, 134 ПС 30Г</t>
  </si>
  <si>
    <t>РУ-10кв яч.1Е, Ж, 8А, Б, 11В, Г</t>
  </si>
  <si>
    <t>ЗРУ-6 кВ яч.11, 12, 15, 24, 37, 48, ПС-100 яч.8, 11, 28, 33</t>
  </si>
  <si>
    <t>РУ-10 кВ яч.7б,а; В-2 на ПС-88 (КХП)</t>
  </si>
  <si>
    <t>ЗРУ-10 кВ яч.12, 18; В-1, 2 на ПС 216</t>
  </si>
  <si>
    <t>ПС-12, 14, 10, ПС 38-1, ЗРУ-10 кВ №2 яч.2а, 16б на ПС-15, ЗРУ-10 кВ №1 яч.14, 32 на ПС-53</t>
  </si>
  <si>
    <t xml:space="preserve"> ПС-80 яч. 2, 13, 15, 16, 18, 19, 22, 23, 24, 28, 30, 33, 34, 36, 38 (ЦГП), РУ-10 кВ яч.17аб, 9бв, 8де, 4аб, 16вг, 3вг; В-1-6 на ПС-11</t>
  </si>
  <si>
    <t>АЧР-1 (САЧР)</t>
  </si>
  <si>
    <t>от 06 июня 2013 г. № 290</t>
  </si>
  <si>
    <t>10кВ ф.Город-5, 14, 1, 3, 10, РП-27, Родионцево, Тролейбусная-1, 2, Охмыльцево-1, 2, ТРЦ-1, Керамик-2</t>
  </si>
  <si>
    <t>(8172) 76-85-50</t>
  </si>
  <si>
    <t>ПО "ВУЭС" (Участок)</t>
  </si>
  <si>
    <t>ПО "ЧЭС" (Участок)</t>
  </si>
  <si>
    <t>10кв ф.ДОЗ-1, 2, Судский рейд, Винзавод, Горсеть, Рукавицкая, Селище, Вершина, Железная дорога, ВЛ 35кв ф.Никольская</t>
  </si>
  <si>
    <t>10кв ф.Дермянинское, Надпорожье, Романово, Ерга, Углы, Ивановское                                      ВЛ 35кв ф.Коврижинская, Поповка</t>
  </si>
  <si>
    <t>10кв яч.6, 42, 11, 33, 55</t>
  </si>
  <si>
    <t>ВВ 10кВ Т-1, 2</t>
  </si>
  <si>
    <t>ВВ 10кВ Т-2 4 СШ, ВВ-10кВ 3 СШ (Новгородово, Балакирево),</t>
  </si>
  <si>
    <t>ВВ 10 кВ Т-1</t>
  </si>
  <si>
    <t>ПС 35 кВ База</t>
  </si>
  <si>
    <t>ПС 35 кВ Молочное</t>
  </si>
  <si>
    <t>ПС 35 кВ Калинкино</t>
  </si>
  <si>
    <t>ПС 110 кВ Плоское</t>
  </si>
  <si>
    <t>ПС 110 кВ Пундуга</t>
  </si>
  <si>
    <t>ПС 110 кВ Шуйское</t>
  </si>
  <si>
    <t>ПС 110 кВ Семигородняя</t>
  </si>
  <si>
    <t>ПС 110 кВ Биряково</t>
  </si>
  <si>
    <t>10кв ф.Дальний, Погорелово, Загоскино, Никольский-Биряково, Слободищево, Биряково-1, 2, Чучково</t>
  </si>
  <si>
    <t>ПС 110 кВ Новленское</t>
  </si>
  <si>
    <t>ВВ 10кв Т-1, 2</t>
  </si>
  <si>
    <t>ПС 35 кВ Надеево</t>
  </si>
  <si>
    <t>ПС 110 кВ ГДЗ</t>
  </si>
  <si>
    <t>ВВ 6кВТ-1, 2</t>
  </si>
  <si>
    <t>ПС 35 кВ Сматанино</t>
  </si>
  <si>
    <t>ПС 110 кВ Ананьино</t>
  </si>
  <si>
    <t>ПС 35 кВ Андозеро</t>
  </si>
  <si>
    <t>ПС 110 кВ Бечевинка</t>
  </si>
  <si>
    <t>ПС 35 кВ Шола</t>
  </si>
  <si>
    <t>ПС 35 кВ Новокемская</t>
  </si>
  <si>
    <t>ПС 110 кВ Феpапонтово</t>
  </si>
  <si>
    <t>10кВ ВВ Т-1, 2</t>
  </si>
  <si>
    <t>ПС 35 кВ Талицы</t>
  </si>
  <si>
    <t>ПС 35 кВ Н.Мондома</t>
  </si>
  <si>
    <t>10кВ ВВ Т-1</t>
  </si>
  <si>
    <t>ПС 110 кВ Н.Торжок</t>
  </si>
  <si>
    <t>ПС 110 кВ Коварзино</t>
  </si>
  <si>
    <t>МВ 35кВ Т-2,                                 ВВ 10кВ Т-2</t>
  </si>
  <si>
    <t>ПС 110 кВ В.Спасский Погост</t>
  </si>
  <si>
    <t>ВВ 10кВ Т-1</t>
  </si>
  <si>
    <t>ПС 110 кВ Ляменьга</t>
  </si>
  <si>
    <t>ПС 35 кВ Карица</t>
  </si>
  <si>
    <t>ПС 110 кВ Рослятино</t>
  </si>
  <si>
    <t>ПС 110 кВ Власьевская</t>
  </si>
  <si>
    <t>ПС 110 кВ Устюжна</t>
  </si>
  <si>
    <t xml:space="preserve">ПС 35 кВ Нестерово </t>
  </si>
  <si>
    <t>ПС 110 кВ Кадуй</t>
  </si>
  <si>
    <t>ПС 110 кВ Загоpодная</t>
  </si>
  <si>
    <t>ПС 35 кВ Абаканово</t>
  </si>
  <si>
    <t>ПС 110 кВ Петpинево</t>
  </si>
  <si>
    <t>ПС 110 кВ АО "ВОМЗ"</t>
  </si>
  <si>
    <t>ПС 110 кВ ГПП-1 ООО "Энерготранзит-Альфа"</t>
  </si>
  <si>
    <t>ПС 35 кВ Криводино</t>
  </si>
  <si>
    <t>ПС 110 кВ Кипелово</t>
  </si>
  <si>
    <t>ПС 35 кВ Прожектор</t>
  </si>
  <si>
    <t>ПС 35 кВ Снасудово</t>
  </si>
  <si>
    <t>ПС 35 кВ У-Кубенское</t>
  </si>
  <si>
    <t>ПС 110 кВ Жернаково</t>
  </si>
  <si>
    <t>ПС 35 кВ Корнилово</t>
  </si>
  <si>
    <t>ПС 110 кВ Чекшино</t>
  </si>
  <si>
    <t>ПС 110 кВ Тотьма 1</t>
  </si>
  <si>
    <t>10кВ ф.ДОЗ, Нефтебаза, г.Тотьма, с/х Тотемский, к/х им.Ленина, к/х им. 1 Мая, Пятовка, РРС Мосеево, ВЛ 35кВ Мосеево</t>
  </si>
  <si>
    <t>ПС 110 кВ Тотьма 2</t>
  </si>
  <si>
    <t>ПС 110 кВ ООО "Сухонский КБК"</t>
  </si>
  <si>
    <t>6кВ яч.15, 25, 29, 31, 45, 47, 57, 67, 2, 19, 59</t>
  </si>
  <si>
    <t>ПС 110 кВ Веpховажье</t>
  </si>
  <si>
    <t>10кВ ф.Терьменьга, Слобода, ПМК, Райцентр, Совхоз, Южный, Заречье, Родина, Льнозавод, Комплекс-1,                                                        35кВ Урусовская, Морозово-1, 2, Сметанино-2</t>
  </si>
  <si>
    <t>ПС 35 кВ Паприха</t>
  </si>
  <si>
    <t>ВВ 6 кВ Т-1</t>
  </si>
  <si>
    <t>ПС 110 кВ Луговая</t>
  </si>
  <si>
    <t>ПС 110 кВ Вохтога-р</t>
  </si>
  <si>
    <t>ПС 110 кВ Воробьево</t>
  </si>
  <si>
    <t>ВЛ 110кВ Воробьево-Шуйское, ВВ 10кВ Т-1</t>
  </si>
  <si>
    <t>ПС 110 кВ Ява</t>
  </si>
  <si>
    <t>ВВ 10 кВ Т-1, 2</t>
  </si>
  <si>
    <t>ПС 110 кВ Дымково</t>
  </si>
  <si>
    <t>ПС 110 кВ Белозеpск</t>
  </si>
  <si>
    <t>ВЛ 35кВ Луговая-Надеево, Луговая- Снасудово, Луговая-Паприха,                      10кв ф.Город-1, 2, 3, 4, Ж/Д-1, 2, 3, 4, Льнобаза, ЭТМ-1, ЭТМ-2, ЭТМ-3, Строительное управление-1, 2</t>
  </si>
  <si>
    <t>ПС 110 кВ Сямжа</t>
  </si>
  <si>
    <t>МВ-35 Т-1, МВ-35 Т-2,                                              ВВ 10 кВ Т-1, Т-2</t>
  </si>
  <si>
    <t>ПС 110 кВ Вожега</t>
  </si>
  <si>
    <t>ВВ 10кв Т-1, 2,                                   МВ-35 кВ Деревенька-1, 2, Гридино</t>
  </si>
  <si>
    <t>ПС 35 кВ Маега</t>
  </si>
  <si>
    <t>ПС 110 кВ Чушевицы</t>
  </si>
  <si>
    <t>10кВ Верховье, Олюшино, Комплекс, Зерноток, Липки, Каменка, Россия, Ковда, Чушевицы                 ВЛ 35кВ Шелота, Сметанино-1</t>
  </si>
  <si>
    <t>ПС 110 кВ Бабушкино</t>
  </si>
  <si>
    <t>ПС 110 кВ Калинино</t>
  </si>
  <si>
    <t>ПС 110 кВ У-Алексеево</t>
  </si>
  <si>
    <t>ПС 110 кВ В-Устюг</t>
  </si>
  <si>
    <t>6кВ ф.Город-1, 2, 3, 4, Будрино, Бобровниково, Лесхоз, Промзона-1, 2, Калашово, ж/д станция, Очистные сооружения-1, 2, Гор.водопровод, Птицефабрика, Глядково                     ВЛ 35кВ ф.В.Устюг-СРЗ-1, 2, В.Устюг-Золотавцево</t>
  </si>
  <si>
    <t>ПС 110 кВ Батран</t>
  </si>
  <si>
    <t>МВ 10 кВ Т-1, 2                      МВ 35 кВ Т-1, 2</t>
  </si>
  <si>
    <t>ПС 110 кВ Н.Углы</t>
  </si>
  <si>
    <t>10кв Сельца, Сафоново,  Строитель, Кораблево,  Котельная-1, 2, Подсобное хозяйство-1, 2, Карьер, ГЗС-1, 2, КПД-1, 2,                            ВЛ 35кв Южная, Малечкино, Абаканово</t>
  </si>
  <si>
    <t>ПС 110 кВ Чагода</t>
  </si>
  <si>
    <t>ПС 110 кВ Анисимово</t>
  </si>
  <si>
    <t>ПС 110 кВ Климовская</t>
  </si>
  <si>
    <t>ВВ 10 кВ Т-1,               яч.КУФ-2, Птицефабрика-3                                      ВЛ 35 кВ Климовская</t>
  </si>
  <si>
    <t>ПС 110 кВ Стеклозавод</t>
  </si>
  <si>
    <t>10кВ ф.Кристалл-1, 2, Слобода, Луч-1, 2, ЭСУ-1, 2</t>
  </si>
  <si>
    <t>ПС 110 кВ Киpиллов</t>
  </si>
  <si>
    <t>10кв ф.Евсюнино, Щелково, Зауломское, Суховерхово, Вогнема, Горицы, Телецентр, Горсеть-1, 2, 3, Кольцевая,                                                             ВЛ 35кВ ф.Кирилловская</t>
  </si>
  <si>
    <t>ПС 110 кВ Южная</t>
  </si>
  <si>
    <t>10кВ ф.Матурино, Усадьба-1, 2, ЮЖР-1,2,3,4,5,6,7,8,9, Матинга,                       ВЛ 35кВ ф.Южная, Лапач</t>
  </si>
  <si>
    <t>ПС 110 кВ Кубенское</t>
  </si>
  <si>
    <t xml:space="preserve">МВ 35 кв Т-1, 2,                             ВВ 10 кв Т-1, 2                         </t>
  </si>
  <si>
    <t>ПС 110 кВ Хаpовск</t>
  </si>
  <si>
    <t xml:space="preserve">ЭВ-35 Т-1, ЭВ-35 Т-2, ВВ 10кВ Т-1, 2,                        </t>
  </si>
  <si>
    <t>ПС 110 кВ Ермаково</t>
  </si>
  <si>
    <t xml:space="preserve">10кв  ф.Ермаково-1, 2, 3, Кон.завод, Сосновка, Рубцово, Молочное, Новый источник </t>
  </si>
  <si>
    <t>ПС 110 кВ Вохтога</t>
  </si>
  <si>
    <t>ПС 110 кВ Кадников</t>
  </si>
  <si>
    <t>ПС 110 кВ Заягоpба</t>
  </si>
  <si>
    <t>10кВ ф.ЖР-1, 2, 3, 4, 6, 7, 8, 9, 10, 12, ФБТ-1, 2, Снабсбыт-1, 2, Ивачево, Рыбхолодильник, ГС-1, 2, 3, Ягорба-1, 2, Трамвай-1, 3, Сельстрой-1, 2, Тепловая-1, 3, ЗСК-1, 2, 3, 4</t>
  </si>
  <si>
    <t>ПС 110 кВ ИП Череповец</t>
  </si>
  <si>
    <t>ПС 110 кВ Центpальная</t>
  </si>
  <si>
    <t xml:space="preserve"> 6кВ ф.РП-4-1, РП-4-2, Дормаш-1, 2, РП-8-2, Тяговая-2-1, Тяговая-2-2, РП-33-2, ТП-11-2, ТП-54-1, ТП 54-2, РП-33-1                                                   10кВ Золотой ключик-1, 2, Белладжио-1, 2, РТП-21-1, РТП-21-2</t>
  </si>
  <si>
    <t xml:space="preserve">ПС 110 кВ Искpа </t>
  </si>
  <si>
    <t>10кв ф.Спич.ф-ка-1, ФМК-1, 2, 3, 4, Спич.ф.-2, СЖР-1, 2, 3, 4, 5, Насосная, Оросительная, Северная котельная-1, 2, Молкомбинат-1, 2, Садовая, ИЖР-1, 2, 3, Газовая-1, Склады</t>
  </si>
  <si>
    <t>ПС 110 кВ Западная</t>
  </si>
  <si>
    <t>ВЛ 35кв Западная-Северная, Западная-Маега</t>
  </si>
  <si>
    <t>6кВ ф.ВМЗ-2, Севермаш-1, 2, ВРЗ-1, Грайф-1, П/я-1, Город-1, 2, РП-35, РП-37, ВМЗ-1, Станкозавод-3, 4, ВРЗ-2, ВРЗ-3, П/Я-2, РМЗ-1, РМЗ-2, Спецпроект-1, 2, Грайф-2, Ж/д-1, Ж/д-2, Очистные-1, 2, Ягода, Котельная-1, 2</t>
  </si>
  <si>
    <t>ПС 110 кВ Нифантово</t>
  </si>
  <si>
    <t>ПС 110 кВ Восточная</t>
  </si>
  <si>
    <t>10кВ ф.РП-39-1, КХП-2, АТП-1, ЖБИ, ЗМЗ-1, ДОК-1, СК-1, Присухонский, РМЗ-1, 2, Город-1, 2, 3, КХП-1, СК-2, РП-39-2, ГСК, МВХ-1, 2, ЗМЗ-2, Ротор-1, 2, ЛДК-1, 2, ДОК-2, АТП-2, База, Галон Плюс, СКДМ-1, 2, Стайлинг-1, 2                                     ВЛ 35 кВ Восточная-Городская</t>
  </si>
  <si>
    <t>ПС 110 кВ Гpязовец</t>
  </si>
  <si>
    <t>ВЛ 110 кВ Сухонский ЦБЗ 2, Очистные I, 2</t>
  </si>
  <si>
    <t>ВЛ 110 кВ Тяговая-1, 2</t>
  </si>
  <si>
    <t>ПС 35 кВ Поток</t>
  </si>
  <si>
    <t>ПС 35 кВ Балатон</t>
  </si>
  <si>
    <t>10кВ ф.Телецентр, СЕП-3, 4, 5, 6</t>
  </si>
  <si>
    <t>110 кВ Шексна</t>
  </si>
  <si>
    <t>ВЛ-110 кв Тяговая-1, 2</t>
  </si>
  <si>
    <t>ПС 110 кВ Бабаево-р</t>
  </si>
  <si>
    <t>10кв ф.Колпь, Горсеть-1, 2, 3, 4, 5, 6, Тимошкино, Дудино, Володино, СЕП-1, 2,                                                    ВЛ 35кв ф.Тешемля, Тимохинская, Компрессор-1, 2</t>
  </si>
  <si>
    <t>ПС 110 кВ Суда</t>
  </si>
  <si>
    <t>ВЛ 110 кв Коротовская</t>
  </si>
  <si>
    <t>10кВ ф.ЛПБ, Неверов Бор, Красный пресс-1, 2, Межное, п.Суда-1, 2, ДСК-1, 2, Андога, Сойволовское, Рощино, Дуброво, Котельная                                              1МВ 35 кВ, 2МВ 35кВ ф.Хохлово</t>
  </si>
  <si>
    <t>ПС 110 кВ Погорелово</t>
  </si>
  <si>
    <t>10кВ ф.ЦРП-1, 2, Юбилейный-1, 2, НПС-1, 2, с/з Погореловский, Сигнал, Новоюбилейная-1, 2, 3, 4, Туровец                                     ВЛ 35кВ Никольская</t>
  </si>
  <si>
    <t>ПС 110 кВ НПС</t>
  </si>
  <si>
    <t>10кВ ф.Газопровод-3, 4, Нефть-1, 2, ДРСУ, НГКМ                                    ВЛ 35кВ НПС-Нюксеница-1, 2</t>
  </si>
  <si>
    <t>ПС 110 кВ Приводино</t>
  </si>
  <si>
    <t>10кВ ф.Курцево, КС-14-1, 2, 3, 4, НПС-1, 2, Жилой поселок-1, 2,  Карла Маркса, ННП-1, 2, Ядриха-1 ж/д, Ядриха-2 ж/д, Красавино ж/д, РРС-1, 2, СКЗ, РЭБ, Очистные сооружения, Водозабор                                            КВЛ 35кВ Приводино-Удима</t>
  </si>
  <si>
    <t>ПС 110 кВ Шексна</t>
  </si>
  <si>
    <t>6кВ ф.Горсеть-1, 2, 3, 4, ДВП-1, 2, ДСП-1, 2, Битумная, ДПМК-3, РП-1, 2,   10кВ ф.ПМК-22, Лютчик, КХП-1, 2, Слизово, АБЗ, Фин-1, 2,                                         ВЛ 35кв ф.Сизьма-1, 2, Лесная, Газовая</t>
  </si>
  <si>
    <t>ПС 110 кВ Таpнога</t>
  </si>
  <si>
    <t>10кВ ф.Ветаптека, им.Ленина, Кр.Шевденицы, с.Тарнога, с/х Тарногский, к/х Восход, Лесхоз, им.Тимирязева, Память Ильича, Каскад, Красные Шевденицы Комплекс, Сельхозхимия, Птицеферма, Воинская часть, Игумновская, Маслозавод  ВЛ 35кВ ф.Тарнога-Нюксеница-1, 2, Айга</t>
  </si>
  <si>
    <t>ПС 220 кВ Зашекснинская</t>
  </si>
  <si>
    <t>ВЛ 110 кВ ф.Батран-1, 2</t>
  </si>
  <si>
    <t xml:space="preserve">10кВ ф.ЗЖР-1, 2, 3, 4, 5, 6, Берег, Городище, УСК 1, УСК 2, ЗОС 1, ЗОС 2                                                       </t>
  </si>
  <si>
    <t>ПС 220 кВ Сокол</t>
  </si>
  <si>
    <t>ВЛ 110 кВ ф.Печаткино 1, Печаткино 2</t>
  </si>
  <si>
    <t>ПС 220 кВ Вологда-Южная</t>
  </si>
  <si>
    <t>ПС 220 кВ Пеpвомайская</t>
  </si>
  <si>
    <t>6кВ ф.Керамик-1, МКК-2, ТМК, ЛПХ                                                    ВЛ 35кВ ЛДК, Сокол-Устье Кубенское, Сокол-Корнилово</t>
  </si>
  <si>
    <t>ПС 220 кВ ГПП-2 Апатит</t>
  </si>
  <si>
    <t>ВЛ 110 кВ ОМЗ 1</t>
  </si>
  <si>
    <t>ВЛ 110 кВ ОМЗ 2</t>
  </si>
  <si>
    <t>ПС 220 кВ ГПП-7 ЧМК</t>
  </si>
  <si>
    <t>ПС 110 кВ Цветочная</t>
  </si>
  <si>
    <t>10 кВ яч.1, 2, 6, 7</t>
  </si>
  <si>
    <t>ПС 220 кВ ГПП-14 ЗРУ-10кв  яч.503, 603</t>
  </si>
  <si>
    <t>ГРУ-10,5кВ яч.10, 11 на ПС-7, яч.23 на ПС-6, 69 на ПС-36, яч.90, 74 ПС-35, яч.64 на ПС-88, РУ-10 кВ ПС-22 яч.22, 25, ,17, 36, 27, ПС-35 яч.16, 17</t>
  </si>
  <si>
    <t>ПС 220 кВ ГПП-12 ЧМК</t>
  </si>
  <si>
    <t>ЗРУ-10кв яч.4Б на ПС-70, яч.22Б, 16А на ПС-30Г, ПС-47 яч.1, 2, 11, 12, 19, 42, 20, 41</t>
  </si>
  <si>
    <t>ПС 220 кВ ГПП-3АЧМК</t>
  </si>
  <si>
    <t>ПС 220 кВ ГПП-3 ЧМК</t>
  </si>
  <si>
    <t>ЗРУ-10 кВ яч.108, 122 на ПС-93, яч.137, 123 на ПС-31А, яч.14, 23, на ПС-108, ПС-51 яч.7, 20, 22, РУ-10 кВ ПС-22 яч.9,0, 12, ЗРУ-35кВ В-4, В-2</t>
  </si>
  <si>
    <t>ПС 110 кВ ГПП-2 ЧМК</t>
  </si>
  <si>
    <t>РУ-10кв яч.1, 21 РП-19, ПС-13б яч.17, 16, 2, 3, 4, 5</t>
  </si>
  <si>
    <t>ПС 220 кВ Ростилово</t>
  </si>
  <si>
    <t>КВЛ 110 кВ ГПЗ-1, 2</t>
  </si>
  <si>
    <t>ПС 110 кВ КС Новогрязовецкая</t>
  </si>
  <si>
    <t>ЗРУ 10 кВ яч.1, 2, 9, 16, 25, 27, 36, 38, 50, 12, 52</t>
  </si>
  <si>
    <t>ЗРУ-35 кВ В-1, 3, 5, 8, печь-ковш №1, 2, печь-Фукс №1, 2</t>
  </si>
  <si>
    <t>ПС 220 кВ ГПП-3 Апатит</t>
  </si>
  <si>
    <t>ПС 500 кВ Череповецкая</t>
  </si>
  <si>
    <t>ВЛ 220 кВ Фосфат-3</t>
  </si>
  <si>
    <t>ПС 220 кВ ГПП-6 ЧМК</t>
  </si>
  <si>
    <t>ПС 220 кВ ГПП-7АЧМК</t>
  </si>
  <si>
    <t>ПС 220 кВ ГПП-5 Апатит</t>
  </si>
  <si>
    <t>ПС 220 кВ ГПП-11 ЧМК</t>
  </si>
  <si>
    <t>ПС-75 яч.318, 402, 425, 406, 315, 416, 306, 301, 309, 414, 335; клети с 1 по 12 ст. 2000 ЛПЦ-2</t>
  </si>
  <si>
    <t>ВЛ 110 кв Сухонский ЦБЗ-1</t>
  </si>
  <si>
    <t>6кВ ф.Керапик-2, МКК-1,                               10кВ ф.Оларево, Сухонский, Новое, Агроснаб, Обросово, Сотамеко плюс, База-2, АБЗ, СПК-1, 2                    ВЛ 35кВ ф.Сок.ЦБК-1, 2</t>
  </si>
  <si>
    <t>ПС 220 кВ ГПП-2 ООО "ЭЛИС"</t>
  </si>
  <si>
    <t>10кВ яч.48, 47, 46, 39, 38, 37, 40, 45, 30, 55, 32, 31, 54, 53, 33, 22, 52</t>
  </si>
  <si>
    <t>ПС 220 кВ РПП-1 ВПМС</t>
  </si>
  <si>
    <t>ПС 110 кВ Нефедово</t>
  </si>
  <si>
    <t>ВВ 10кВ Т-1,                                 ВЛ 35кВ Нефедово-Талицы</t>
  </si>
  <si>
    <t>ПС 110 кВ  Гpязовец</t>
  </si>
  <si>
    <t>ПС 110 кВ Енюково</t>
  </si>
  <si>
    <t>ПС 110 кВ Никольск</t>
  </si>
  <si>
    <t>10кВ ф.Кожаево, Ирданово, СХТ, В-Рыстюг, Пермас, Осиново, Дор, Каменный, Водозабор, РПБ-2, Больница                                                 ВЛ 35кВ Никольск-Завражье, Никольск-Ивантец, Никольск- Демино, Никольск-Коммунальная</t>
  </si>
  <si>
    <t>ПС 110 кВ Борки</t>
  </si>
  <si>
    <t>ПС 110 кВ ГПП-4 Северсталь-метиз</t>
  </si>
  <si>
    <t>ВЛ 35 кВ Вологда-Можайское, Вологда-Надеево, Вологда-Молочное</t>
  </si>
  <si>
    <t>ПС 110 кВ Вашки</t>
  </si>
  <si>
    <t>10кВ ф.Пиньшино, Никольское, Телецентр, Хотино, Коммунальный, Васильевская, Ухтома, Липин Бор                                                   ВЛ 35кВ Пиксимовская, Андреевская, Коротецкая</t>
  </si>
  <si>
    <t>ПС 110 кВ Антушево</t>
  </si>
  <si>
    <t>10кВ ф.к-с Антушево, Зорино, Новишки, Перховта, Солмас,                                           ВЛ 35 кВ Артюшинская, Никоновская</t>
  </si>
  <si>
    <t>ПС 35 кВ Новинковская</t>
  </si>
  <si>
    <t>6 кВ ф.Ялосарь, Шлюз 3-4-1, Шлюз 5-1, Новинки, Шлюз 5-2, Марково, Шлюз 3-4-2, Птичник</t>
  </si>
  <si>
    <t>ПС 35 кВ Водораздельная</t>
  </si>
  <si>
    <t>ПС 35 кВ Пахомовская</t>
  </si>
  <si>
    <t>ПС 220 кВ ГПП-1 ЧМК</t>
  </si>
  <si>
    <t xml:space="preserve">ПС 110 кВ АО "Сокольский ДОК" </t>
  </si>
  <si>
    <t>ПС 110 кВ Кич-Гоpодок</t>
  </si>
  <si>
    <t>10кВ ф.Пыжуг, Югский, Голузино, Шонга, Захарово, Дорожково, Подол, Кичменьга, Решетниково, Город-1, 2, 4                                ВЛ 35кВ К-Городок-Н-Енангск, К-Городок-Сараево, К-Городок-Косково</t>
  </si>
  <si>
    <t>ПС 35 кВ Свеза-Новатор</t>
  </si>
  <si>
    <t>10кВ ф.Валга, ФМК-3, ФМК-4</t>
  </si>
  <si>
    <t>ПС 110 кВ Белоусово</t>
  </si>
  <si>
    <t>ЭВ 35 кВ Т-1, 2,                                      ВВ 6 кВ Т-1, 2</t>
  </si>
  <si>
    <t>ПС 35 кВ Вытегра</t>
  </si>
  <si>
    <t>10кВ Тудозеро, Воинская часть, Дом ветеранов, Центр, Шестово,  База РЭС-1, Город, Стадион                                     ВЛ 35 кВ ЛДК-2</t>
  </si>
  <si>
    <t>ПС 110 кВ Андома</t>
  </si>
  <si>
    <t>ПС 110 кВ Мегра</t>
  </si>
  <si>
    <t xml:space="preserve">ГРУ-10,5 кВ яч. 138; В-2 на ПС-48, ГРУ-10,5 кВ яч.111, 121; вводы на ПС-30Г </t>
  </si>
  <si>
    <t>ПС 220 кВ ГПП-5А Апатит</t>
  </si>
  <si>
    <t>5 с</t>
  </si>
  <si>
    <t>10 с</t>
  </si>
  <si>
    <t>15 с</t>
  </si>
  <si>
    <t>20с</t>
  </si>
  <si>
    <t>&gt; 20 с</t>
  </si>
  <si>
    <t>&gt; 35 с</t>
  </si>
  <si>
    <t>&lt;20 с</t>
  </si>
  <si>
    <t>28 с</t>
  </si>
  <si>
    <t>32 с</t>
  </si>
  <si>
    <t>&lt;35 с</t>
  </si>
  <si>
    <t>44 с</t>
  </si>
  <si>
    <t>48 с</t>
  </si>
  <si>
    <t>50с</t>
  </si>
  <si>
    <t>&gt; 50 с</t>
  </si>
  <si>
    <t>&lt;50 с</t>
  </si>
  <si>
    <t>67 с</t>
  </si>
  <si>
    <t>ВУЭС (ТЭС)</t>
  </si>
  <si>
    <t>ЧЭС (КЭС)</t>
  </si>
  <si>
    <t>ПО "ВУЭС" участок</t>
  </si>
  <si>
    <t>ПО "ЧЭС" участок</t>
  </si>
  <si>
    <t>Прогнозируемое потребление 2021г</t>
  </si>
  <si>
    <t>Рнесовм (САЧР+АЧР-1)-задание</t>
  </si>
  <si>
    <t>Котиков К.В.</t>
  </si>
  <si>
    <t>KKotikov@ve.vologdaenergo.ru</t>
  </si>
  <si>
    <t>4-00</t>
  </si>
  <si>
    <t>9-00</t>
  </si>
  <si>
    <t>18-00</t>
  </si>
  <si>
    <t>Приложение №10</t>
  </si>
  <si>
    <t>Сведения о настройке и объемах воздействий автоматики частотной разгрузки</t>
  </si>
  <si>
    <t>потребление собственных нужд (далее - СН) ТЭС</t>
  </si>
  <si>
    <t>АЧР-2,                                        МВт</t>
  </si>
  <si>
    <t>АЧР-1,                                                  МВт</t>
  </si>
  <si>
    <t>Сумма АЧР-2, МВт</t>
  </si>
  <si>
    <t xml:space="preserve">Вологодский филиал ПАО "Россети Северо-Запад" </t>
  </si>
  <si>
    <t xml:space="preserve">И.о. заместителя Генерального директора-директора филиала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</si>
</sst>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4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sz val="10"/>
      <color indexed="10"/>
      <name val="Times New Roman"/>
      <family val="1"/>
      <charset val="204"/>
    </font>
    <font>
      <sz val="8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color theme="9" tint="-0.499984740745262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0" fillId="23" borderId="8" applyNumberFormat="0" applyFont="0" applyAlignment="0" applyProtection="0"/>
    <xf numFmtId="9" fontId="10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34" fillId="0" borderId="0"/>
    <xf numFmtId="0" fontId="1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5" fillId="0" borderId="0"/>
    <xf numFmtId="0" fontId="34" fillId="0" borderId="0"/>
    <xf numFmtId="0" fontId="36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5" fillId="23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9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</cellStyleXfs>
  <cellXfs count="460">
    <xf numFmtId="0" fontId="0" fillId="0" borderId="0" xfId="0"/>
    <xf numFmtId="0" fontId="25" fillId="0" borderId="0" xfId="0" applyFont="1"/>
    <xf numFmtId="0" fontId="25" fillId="0" borderId="0" xfId="0" applyFont="1" applyAlignment="1">
      <alignment horizontal="center"/>
    </xf>
    <xf numFmtId="164" fontId="23" fillId="0" borderId="10" xfId="0" applyNumberFormat="1" applyFont="1" applyFill="1" applyBorder="1" applyAlignment="1">
      <alignment horizontal="center" vertical="top" wrapText="1"/>
    </xf>
    <xf numFmtId="2" fontId="23" fillId="0" borderId="10" xfId="0" applyNumberFormat="1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center"/>
    </xf>
    <xf numFmtId="0" fontId="23" fillId="0" borderId="10" xfId="0" applyNumberFormat="1" applyFont="1" applyFill="1" applyBorder="1" applyAlignment="1">
      <alignment horizontal="center" vertical="top"/>
    </xf>
    <xf numFmtId="0" fontId="23" fillId="0" borderId="0" xfId="0" applyFont="1" applyFill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1" fontId="23" fillId="0" borderId="10" xfId="0" applyNumberFormat="1" applyFont="1" applyFill="1" applyBorder="1" applyAlignment="1">
      <alignment horizontal="center" vertical="top" wrapText="1"/>
    </xf>
    <xf numFmtId="0" fontId="25" fillId="0" borderId="10" xfId="0" quotePrefix="1" applyFont="1" applyBorder="1" applyAlignment="1">
      <alignment horizontal="left"/>
    </xf>
    <xf numFmtId="0" fontId="25" fillId="0" borderId="10" xfId="0" applyFont="1" applyBorder="1"/>
    <xf numFmtId="0" fontId="24" fillId="0" borderId="10" xfId="0" quotePrefix="1" applyFont="1" applyBorder="1" applyAlignment="1">
      <alignment horizontal="left"/>
    </xf>
    <xf numFmtId="0" fontId="24" fillId="0" borderId="0" xfId="0" applyFont="1"/>
    <xf numFmtId="0" fontId="24" fillId="0" borderId="10" xfId="0" applyFont="1" applyBorder="1"/>
    <xf numFmtId="0" fontId="25" fillId="0" borderId="0" xfId="0" applyFont="1" applyFill="1"/>
    <xf numFmtId="164" fontId="25" fillId="0" borderId="0" xfId="0" applyNumberFormat="1" applyFont="1" applyFill="1"/>
    <xf numFmtId="164" fontId="25" fillId="0" borderId="0" xfId="0" applyNumberFormat="1" applyFont="1"/>
    <xf numFmtId="0" fontId="25" fillId="0" borderId="0" xfId="0" applyFont="1" applyFill="1" applyAlignment="1">
      <alignment wrapText="1"/>
    </xf>
    <xf numFmtId="165" fontId="28" fillId="0" borderId="0" xfId="39" applyNumberFormat="1" applyFont="1"/>
    <xf numFmtId="0" fontId="25" fillId="0" borderId="0" xfId="0" applyFont="1" applyFill="1" applyAlignment="1">
      <alignment horizontal="right"/>
    </xf>
    <xf numFmtId="165" fontId="25" fillId="0" borderId="0" xfId="39" applyNumberFormat="1" applyFont="1"/>
    <xf numFmtId="0" fontId="23" fillId="0" borderId="10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164" fontId="23" fillId="0" borderId="10" xfId="0" applyNumberFormat="1" applyFont="1" applyFill="1" applyBorder="1" applyAlignment="1">
      <alignment horizontal="center" vertical="top"/>
    </xf>
    <xf numFmtId="0" fontId="23" fillId="0" borderId="15" xfId="0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1" fontId="23" fillId="0" borderId="10" xfId="0" applyNumberFormat="1" applyFont="1" applyFill="1" applyBorder="1" applyAlignment="1">
      <alignment horizontal="center" vertical="top"/>
    </xf>
    <xf numFmtId="2" fontId="23" fillId="0" borderId="10" xfId="0" applyNumberFormat="1" applyFont="1" applyFill="1" applyBorder="1" applyAlignment="1">
      <alignment horizontal="center" vertical="top"/>
    </xf>
    <xf numFmtId="0" fontId="23" fillId="0" borderId="10" xfId="0" applyFont="1" applyFill="1" applyBorder="1" applyAlignment="1">
      <alignment horizontal="center" vertical="top"/>
    </xf>
    <xf numFmtId="0" fontId="23" fillId="0" borderId="16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 vertical="top" wrapText="1"/>
    </xf>
    <xf numFmtId="1" fontId="25" fillId="0" borderId="0" xfId="0" applyNumberFormat="1" applyFont="1" applyFill="1" applyAlignment="1">
      <alignment horizontal="center"/>
    </xf>
    <xf numFmtId="164" fontId="25" fillId="0" borderId="10" xfId="0" applyNumberFormat="1" applyFont="1" applyBorder="1" applyAlignment="1">
      <alignment horizontal="center"/>
    </xf>
    <xf numFmtId="164" fontId="24" fillId="0" borderId="10" xfId="0" applyNumberFormat="1" applyFont="1" applyBorder="1" applyAlignment="1">
      <alignment horizontal="center"/>
    </xf>
    <xf numFmtId="0" fontId="23" fillId="0" borderId="10" xfId="0" applyNumberFormat="1" applyFont="1" applyFill="1" applyBorder="1" applyAlignment="1">
      <alignment horizontal="center" vertical="center" wrapText="1"/>
    </xf>
    <xf numFmtId="1" fontId="23" fillId="0" borderId="10" xfId="0" applyNumberFormat="1" applyFont="1" applyFill="1" applyBorder="1" applyAlignment="1">
      <alignment horizontal="left" vertical="top" wrapText="1"/>
    </xf>
    <xf numFmtId="0" fontId="23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left" vertical="top"/>
    </xf>
    <xf numFmtId="0" fontId="27" fillId="0" borderId="0" xfId="0" applyFont="1" applyFill="1" applyAlignment="1">
      <alignment horizontal="left"/>
    </xf>
    <xf numFmtId="1" fontId="23" fillId="0" borderId="0" xfId="0" applyNumberFormat="1" applyFont="1" applyFill="1" applyAlignment="1">
      <alignment horizontal="center"/>
    </xf>
    <xf numFmtId="0" fontId="25" fillId="0" borderId="10" xfId="0" applyFont="1" applyFill="1" applyBorder="1"/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 applyAlignment="1"/>
    <xf numFmtId="0" fontId="23" fillId="0" borderId="10" xfId="0" applyNumberFormat="1" applyFont="1" applyFill="1" applyBorder="1" applyAlignment="1">
      <alignment horizontal="center" vertical="top" wrapText="1"/>
    </xf>
    <xf numFmtId="0" fontId="25" fillId="0" borderId="10" xfId="0" applyFont="1" applyFill="1" applyBorder="1" applyAlignment="1">
      <alignment horizontal="left" wrapText="1"/>
    </xf>
    <xf numFmtId="0" fontId="25" fillId="0" borderId="10" xfId="0" applyFont="1" applyFill="1" applyBorder="1" applyAlignment="1">
      <alignment horizontal="left" vertical="center" wrapText="1"/>
    </xf>
    <xf numFmtId="9" fontId="25" fillId="0" borderId="10" xfId="39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11" xfId="0" applyFont="1" applyFill="1" applyBorder="1"/>
    <xf numFmtId="9" fontId="25" fillId="0" borderId="10" xfId="39" applyFont="1" applyFill="1" applyBorder="1" applyAlignment="1"/>
    <xf numFmtId="1" fontId="23" fillId="0" borderId="10" xfId="0" applyNumberFormat="1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left" vertical="top" wrapText="1"/>
    </xf>
    <xf numFmtId="0" fontId="26" fillId="0" borderId="0" xfId="0" applyFont="1" applyFill="1" applyAlignment="1">
      <alignment horizontal="center"/>
    </xf>
    <xf numFmtId="1" fontId="23" fillId="0" borderId="0" xfId="0" applyNumberFormat="1" applyFont="1" applyFill="1" applyAlignment="1">
      <alignment horizontal="left"/>
    </xf>
    <xf numFmtId="0" fontId="26" fillId="0" borderId="0" xfId="0" applyFont="1" applyFill="1" applyAlignment="1">
      <alignment horizontal="left" vertical="top"/>
    </xf>
    <xf numFmtId="0" fontId="26" fillId="0" borderId="0" xfId="0" applyFont="1" applyFill="1" applyAlignment="1">
      <alignment horizontal="center" vertical="top"/>
    </xf>
    <xf numFmtId="0" fontId="25" fillId="0" borderId="0" xfId="0" applyFont="1" applyFill="1" applyBorder="1"/>
    <xf numFmtId="0" fontId="24" fillId="0" borderId="0" xfId="0" applyFont="1" applyFill="1" applyBorder="1"/>
    <xf numFmtId="1" fontId="24" fillId="0" borderId="0" xfId="0" applyNumberFormat="1" applyFont="1" applyFill="1" applyAlignment="1">
      <alignment horizontal="center"/>
    </xf>
    <xf numFmtId="164" fontId="25" fillId="0" borderId="0" xfId="0" applyNumberFormat="1" applyFont="1" applyFill="1" applyAlignment="1">
      <alignment horizontal="center" vertical="top"/>
    </xf>
    <xf numFmtId="0" fontId="31" fillId="0" borderId="0" xfId="0" applyFont="1" applyFill="1" applyAlignment="1">
      <alignment horizontal="center"/>
    </xf>
    <xf numFmtId="164" fontId="24" fillId="0" borderId="0" xfId="0" applyNumberFormat="1" applyFont="1" applyFill="1" applyBorder="1" applyAlignment="1">
      <alignment horizontal="center"/>
    </xf>
    <xf numFmtId="164" fontId="30" fillId="0" borderId="0" xfId="0" applyNumberFormat="1" applyFont="1" applyFill="1" applyBorder="1" applyAlignment="1">
      <alignment horizontal="center"/>
    </xf>
    <xf numFmtId="164" fontId="31" fillId="0" borderId="0" xfId="0" applyNumberFormat="1" applyFont="1" applyFill="1" applyAlignment="1">
      <alignment horizontal="center"/>
    </xf>
    <xf numFmtId="164" fontId="31" fillId="0" borderId="0" xfId="0" applyNumberFormat="1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25" fillId="0" borderId="0" xfId="0" applyFont="1" applyBorder="1"/>
    <xf numFmtId="164" fontId="30" fillId="0" borderId="0" xfId="39" applyNumberFormat="1" applyFont="1" applyFill="1" applyAlignment="1">
      <alignment horizontal="center"/>
    </xf>
    <xf numFmtId="0" fontId="24" fillId="0" borderId="0" xfId="0" applyFont="1" applyFill="1" applyAlignment="1">
      <alignment horizontal="center" vertical="top" wrapText="1"/>
    </xf>
    <xf numFmtId="0" fontId="25" fillId="0" borderId="0" xfId="0" applyFont="1" applyFill="1"/>
    <xf numFmtId="9" fontId="25" fillId="0" borderId="0" xfId="39" applyFont="1" applyFill="1"/>
    <xf numFmtId="0" fontId="25" fillId="0" borderId="0" xfId="0" applyFont="1" applyFill="1" applyAlignment="1">
      <alignment horizontal="center" vertical="top"/>
    </xf>
    <xf numFmtId="164" fontId="24" fillId="0" borderId="0" xfId="0" applyNumberFormat="1" applyFont="1" applyFill="1" applyAlignment="1">
      <alignment horizontal="center"/>
    </xf>
    <xf numFmtId="1" fontId="25" fillId="0" borderId="10" xfId="0" applyNumberFormat="1" applyFont="1" applyFill="1" applyBorder="1" applyAlignment="1">
      <alignment horizontal="center" vertical="top" wrapText="1"/>
    </xf>
    <xf numFmtId="0" fontId="25" fillId="0" borderId="0" xfId="0" applyFont="1" applyFill="1" applyAlignment="1">
      <alignment vertical="top"/>
    </xf>
    <xf numFmtId="164" fontId="25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left" vertical="top" wrapText="1"/>
    </xf>
    <xf numFmtId="1" fontId="25" fillId="0" borderId="10" xfId="0" applyNumberFormat="1" applyFont="1" applyFill="1" applyBorder="1" applyAlignment="1">
      <alignment horizontal="left" vertical="top" wrapText="1"/>
    </xf>
    <xf numFmtId="0" fontId="24" fillId="0" borderId="0" xfId="0" applyFont="1" applyFill="1"/>
    <xf numFmtId="164" fontId="24" fillId="0" borderId="0" xfId="0" applyNumberFormat="1" applyFont="1" applyFill="1"/>
    <xf numFmtId="0" fontId="24" fillId="0" borderId="0" xfId="0" applyFont="1" applyFill="1" applyAlignment="1">
      <alignment vertical="top"/>
    </xf>
    <xf numFmtId="164" fontId="25" fillId="0" borderId="10" xfId="0" applyNumberFormat="1" applyFont="1" applyFill="1" applyBorder="1" applyAlignment="1">
      <alignment horizontal="center" vertical="center"/>
    </xf>
    <xf numFmtId="0" fontId="25" fillId="0" borderId="16" xfId="0" applyFont="1" applyFill="1" applyBorder="1"/>
    <xf numFmtId="164" fontId="25" fillId="0" borderId="10" xfId="0" applyNumberFormat="1" applyFont="1" applyFill="1" applyBorder="1" applyAlignment="1">
      <alignment horizontal="center"/>
    </xf>
    <xf numFmtId="165" fontId="25" fillId="0" borderId="10" xfId="39" applyNumberFormat="1" applyFont="1" applyFill="1" applyBorder="1" applyAlignment="1">
      <alignment horizontal="center" vertical="center"/>
    </xf>
    <xf numFmtId="1" fontId="25" fillId="0" borderId="10" xfId="0" applyNumberFormat="1" applyFont="1" applyFill="1" applyBorder="1" applyAlignment="1">
      <alignment vertical="top" wrapText="1"/>
    </xf>
    <xf numFmtId="0" fontId="25" fillId="0" borderId="10" xfId="0" applyFont="1" applyFill="1" applyBorder="1" applyAlignment="1">
      <alignment horizontal="left" vertical="top" wrapText="1"/>
    </xf>
    <xf numFmtId="2" fontId="25" fillId="0" borderId="10" xfId="0" applyNumberFormat="1" applyFont="1" applyFill="1" applyBorder="1" applyAlignment="1">
      <alignment horizontal="center" vertical="top" wrapText="1"/>
    </xf>
    <xf numFmtId="1" fontId="25" fillId="0" borderId="11" xfId="0" applyNumberFormat="1" applyFont="1" applyFill="1" applyBorder="1" applyAlignment="1">
      <alignment vertical="top" wrapText="1"/>
    </xf>
    <xf numFmtId="0" fontId="25" fillId="0" borderId="10" xfId="0" applyFont="1" applyFill="1" applyBorder="1" applyAlignment="1">
      <alignment horizontal="center" vertical="top" wrapText="1"/>
    </xf>
    <xf numFmtId="0" fontId="25" fillId="0" borderId="0" xfId="0" applyFont="1" applyFill="1" applyAlignment="1">
      <alignment horizontal="left" vertical="top" wrapText="1"/>
    </xf>
    <xf numFmtId="0" fontId="25" fillId="0" borderId="0" xfId="0" applyFont="1" applyFill="1" applyAlignment="1">
      <alignment horizontal="center" vertical="top" wrapText="1"/>
    </xf>
    <xf numFmtId="164" fontId="30" fillId="0" borderId="0" xfId="0" applyNumberFormat="1" applyFont="1" applyFill="1" applyAlignment="1">
      <alignment horizontal="center"/>
    </xf>
    <xf numFmtId="0" fontId="33" fillId="0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164" fontId="24" fillId="0" borderId="10" xfId="0" applyNumberFormat="1" applyFont="1" applyFill="1" applyBorder="1" applyAlignment="1">
      <alignment horizontal="center" vertical="center"/>
    </xf>
    <xf numFmtId="2" fontId="25" fillId="0" borderId="0" xfId="0" applyNumberFormat="1" applyFont="1" applyFill="1" applyAlignment="1">
      <alignment horizontal="center"/>
    </xf>
    <xf numFmtId="164" fontId="25" fillId="0" borderId="11" xfId="0" applyNumberFormat="1" applyFont="1" applyFill="1" applyBorder="1" applyAlignment="1">
      <alignment horizontal="center" vertical="top" wrapText="1"/>
    </xf>
    <xf numFmtId="2" fontId="25" fillId="0" borderId="11" xfId="0" applyNumberFormat="1" applyFont="1" applyFill="1" applyBorder="1" applyAlignment="1">
      <alignment horizontal="center" vertical="top" wrapText="1"/>
    </xf>
    <xf numFmtId="1" fontId="25" fillId="0" borderId="0" xfId="0" applyNumberFormat="1" applyFont="1" applyFill="1" applyAlignment="1">
      <alignment horizontal="center" vertical="top" wrapText="1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164" fontId="24" fillId="0" borderId="10" xfId="0" applyNumberFormat="1" applyFont="1" applyFill="1" applyBorder="1" applyAlignment="1">
      <alignment horizontal="center"/>
    </xf>
    <xf numFmtId="0" fontId="24" fillId="0" borderId="10" xfId="0" applyFont="1" applyFill="1" applyBorder="1"/>
    <xf numFmtId="165" fontId="28" fillId="0" borderId="0" xfId="39" applyNumberFormat="1" applyFont="1" applyFill="1"/>
    <xf numFmtId="1" fontId="25" fillId="0" borderId="0" xfId="39" applyNumberFormat="1" applyFont="1" applyFill="1"/>
    <xf numFmtId="164" fontId="25" fillId="0" borderId="0" xfId="39" applyNumberFormat="1" applyFont="1" applyFill="1" applyAlignment="1">
      <alignment horizontal="center"/>
    </xf>
    <xf numFmtId="2" fontId="25" fillId="0" borderId="0" xfId="39" applyNumberFormat="1" applyFont="1" applyFill="1" applyAlignment="1">
      <alignment horizontal="center"/>
    </xf>
    <xf numFmtId="165" fontId="25" fillId="0" borderId="0" xfId="39" applyNumberFormat="1" applyFont="1" applyFill="1"/>
    <xf numFmtId="2" fontId="25" fillId="0" borderId="0" xfId="0" applyNumberFormat="1" applyFont="1" applyFill="1"/>
    <xf numFmtId="0" fontId="25" fillId="0" borderId="0" xfId="0" applyFont="1" applyFill="1" applyAlignment="1">
      <alignment horizontal="left" vertical="top"/>
    </xf>
    <xf numFmtId="164" fontId="24" fillId="0" borderId="0" xfId="0" applyNumberFormat="1" applyFont="1" applyFill="1" applyAlignment="1">
      <alignment horizontal="center"/>
    </xf>
    <xf numFmtId="165" fontId="24" fillId="0" borderId="10" xfId="39" applyNumberFormat="1" applyFont="1" applyFill="1" applyBorder="1" applyAlignment="1">
      <alignment horizontal="center" vertical="center"/>
    </xf>
    <xf numFmtId="164" fontId="30" fillId="0" borderId="0" xfId="0" applyNumberFormat="1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/>
    </xf>
    <xf numFmtId="0" fontId="30" fillId="0" borderId="0" xfId="0" applyFont="1" applyFill="1" applyAlignment="1">
      <alignment horizontal="center" vertical="top"/>
    </xf>
    <xf numFmtId="9" fontId="3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25" fillId="0" borderId="0" xfId="0" applyFont="1" applyFill="1"/>
    <xf numFmtId="0" fontId="23" fillId="0" borderId="0" xfId="0" applyFont="1" applyFill="1" applyAlignment="1">
      <alignment horizontal="left"/>
    </xf>
    <xf numFmtId="0" fontId="24" fillId="0" borderId="0" xfId="0" applyFont="1" applyFill="1" applyAlignment="1"/>
    <xf numFmtId="0" fontId="25" fillId="0" borderId="0" xfId="0" applyFont="1" applyFill="1" applyAlignment="1">
      <alignment horizontal="left"/>
    </xf>
    <xf numFmtId="0" fontId="25" fillId="0" borderId="10" xfId="0" applyFont="1" applyFill="1" applyBorder="1" applyAlignment="1">
      <alignment horizontal="center" vertical="top"/>
    </xf>
    <xf numFmtId="0" fontId="25" fillId="0" borderId="16" xfId="0" applyFont="1" applyFill="1" applyBorder="1" applyAlignment="1">
      <alignment horizontal="center" vertical="center" wrapText="1"/>
    </xf>
    <xf numFmtId="164" fontId="30" fillId="0" borderId="0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/>
    </xf>
    <xf numFmtId="0" fontId="38" fillId="0" borderId="0" xfId="0" applyFont="1" applyFill="1"/>
    <xf numFmtId="0" fontId="38" fillId="0" borderId="0" xfId="0" applyFont="1" applyFill="1" applyAlignment="1">
      <alignment horizontal="center"/>
    </xf>
    <xf numFmtId="165" fontId="33" fillId="0" borderId="0" xfId="39" applyNumberFormat="1" applyFont="1" applyFill="1" applyAlignment="1">
      <alignment horizontal="center"/>
    </xf>
    <xf numFmtId="0" fontId="24" fillId="0" borderId="0" xfId="0" applyFont="1" applyFill="1" applyBorder="1" applyAlignment="1"/>
    <xf numFmtId="1" fontId="23" fillId="0" borderId="0" xfId="0" applyNumberFormat="1" applyFont="1" applyFill="1" applyAlignment="1">
      <alignment horizontal="center" vertical="top"/>
    </xf>
    <xf numFmtId="164" fontId="23" fillId="0" borderId="10" xfId="0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4" fontId="37" fillId="0" borderId="0" xfId="0" applyNumberFormat="1" applyFont="1" applyFill="1"/>
    <xf numFmtId="2" fontId="25" fillId="0" borderId="16" xfId="0" applyNumberFormat="1" applyFont="1" applyFill="1" applyBorder="1" applyAlignment="1">
      <alignment horizontal="center" vertical="center" wrapText="1"/>
    </xf>
    <xf numFmtId="0" fontId="24" fillId="0" borderId="0" xfId="0" applyFont="1" applyBorder="1"/>
    <xf numFmtId="0" fontId="25" fillId="0" borderId="0" xfId="0" applyFont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4" fontId="31" fillId="0" borderId="0" xfId="0" applyNumberFormat="1" applyFont="1" applyBorder="1" applyAlignment="1">
      <alignment horizontal="center"/>
    </xf>
    <xf numFmtId="164" fontId="30" fillId="0" borderId="0" xfId="0" applyNumberFormat="1" applyFont="1" applyBorder="1"/>
    <xf numFmtId="0" fontId="31" fillId="0" borderId="0" xfId="0" applyFont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4" fontId="25" fillId="0" borderId="16" xfId="0" applyNumberFormat="1" applyFont="1" applyFill="1" applyBorder="1" applyAlignment="1">
      <alignment horizontal="center"/>
    </xf>
    <xf numFmtId="164" fontId="24" fillId="0" borderId="16" xfId="0" applyNumberFormat="1" applyFont="1" applyFill="1" applyBorder="1" applyAlignment="1">
      <alignment horizontal="center"/>
    </xf>
    <xf numFmtId="0" fontId="24" fillId="0" borderId="16" xfId="0" applyFont="1" applyFill="1" applyBorder="1"/>
    <xf numFmtId="164" fontId="25" fillId="0" borderId="10" xfId="0" applyNumberFormat="1" applyFont="1" applyFill="1" applyBorder="1"/>
    <xf numFmtId="0" fontId="25" fillId="24" borderId="0" xfId="0" applyFont="1" applyFill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10" xfId="0" applyFont="1" applyBorder="1" applyAlignment="1">
      <alignment vertical="top"/>
    </xf>
    <xf numFmtId="0" fontId="25" fillId="0" borderId="10" xfId="0" applyFont="1" applyBorder="1" applyAlignment="1">
      <alignment horizontal="center" vertical="top"/>
    </xf>
    <xf numFmtId="0" fontId="25" fillId="0" borderId="10" xfId="0" applyFont="1" applyBorder="1" applyAlignment="1">
      <alignment vertical="top" wrapText="1"/>
    </xf>
    <xf numFmtId="0" fontId="40" fillId="0" borderId="10" xfId="98" applyFont="1" applyBorder="1" applyAlignment="1">
      <alignment vertical="top"/>
    </xf>
    <xf numFmtId="0" fontId="25" fillId="0" borderId="0" xfId="0" applyFont="1" applyAlignment="1">
      <alignment vertical="top"/>
    </xf>
    <xf numFmtId="164" fontId="23" fillId="0" borderId="15" xfId="0" applyNumberFormat="1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5" fillId="0" borderId="10" xfId="98" applyFont="1" applyBorder="1" applyAlignment="1">
      <alignment horizontal="center" vertical="center" wrapText="1"/>
    </xf>
    <xf numFmtId="164" fontId="25" fillId="0" borderId="15" xfId="0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wrapText="1"/>
    </xf>
    <xf numFmtId="0" fontId="25" fillId="0" borderId="10" xfId="0" applyFont="1" applyFill="1" applyBorder="1" applyAlignment="1">
      <alignment horizontal="center" vertical="center" wrapText="1"/>
    </xf>
    <xf numFmtId="165" fontId="25" fillId="0" borderId="10" xfId="39" applyNumberFormat="1" applyFont="1" applyFill="1" applyBorder="1" applyAlignment="1">
      <alignment horizontal="center" vertical="top"/>
    </xf>
    <xf numFmtId="165" fontId="25" fillId="0" borderId="10" xfId="0" applyNumberFormat="1" applyFont="1" applyFill="1" applyBorder="1" applyAlignment="1">
      <alignment horizontal="center" vertical="top"/>
    </xf>
    <xf numFmtId="164" fontId="30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top"/>
    </xf>
    <xf numFmtId="9" fontId="24" fillId="0" borderId="0" xfId="39" applyFont="1" applyFill="1"/>
    <xf numFmtId="0" fontId="24" fillId="0" borderId="0" xfId="0" applyFont="1" applyFill="1" applyAlignment="1">
      <alignment horizontal="left" vertical="top"/>
    </xf>
    <xf numFmtId="0" fontId="30" fillId="0" borderId="0" xfId="0" applyFont="1" applyFill="1"/>
    <xf numFmtId="165" fontId="24" fillId="0" borderId="0" xfId="0" applyNumberFormat="1" applyFont="1" applyFill="1" applyAlignment="1">
      <alignment horizontal="center" vertical="top"/>
    </xf>
    <xf numFmtId="9" fontId="30" fillId="0" borderId="0" xfId="39" applyFont="1" applyFill="1"/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10" fontId="25" fillId="0" borderId="10" xfId="39" applyNumberFormat="1" applyFont="1" applyFill="1" applyBorder="1" applyAlignment="1">
      <alignment horizontal="center"/>
    </xf>
    <xf numFmtId="165" fontId="37" fillId="0" borderId="0" xfId="39" applyNumberFormat="1" applyFont="1" applyFill="1" applyAlignment="1">
      <alignment horizontal="center"/>
    </xf>
    <xf numFmtId="10" fontId="25" fillId="0" borderId="10" xfId="39" applyNumberFormat="1" applyFont="1" applyFill="1" applyBorder="1" applyAlignment="1">
      <alignment horizontal="center" vertical="top"/>
    </xf>
    <xf numFmtId="10" fontId="25" fillId="0" borderId="10" xfId="39" applyNumberFormat="1" applyFont="1" applyFill="1" applyBorder="1" applyAlignment="1">
      <alignment horizontal="center" vertical="center"/>
    </xf>
    <xf numFmtId="165" fontId="25" fillId="0" borderId="0" xfId="39" applyNumberFormat="1" applyFont="1" applyFill="1" applyBorder="1" applyAlignment="1">
      <alignment horizontal="center" vertical="center"/>
    </xf>
    <xf numFmtId="9" fontId="37" fillId="0" borderId="0" xfId="39" applyFont="1" applyFill="1"/>
    <xf numFmtId="165" fontId="24" fillId="0" borderId="0" xfId="39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1" fontId="38" fillId="0" borderId="0" xfId="0" applyNumberFormat="1" applyFont="1" applyFill="1"/>
    <xf numFmtId="1" fontId="25" fillId="0" borderId="10" xfId="0" quotePrefix="1" applyNumberFormat="1" applyFont="1" applyFill="1" applyBorder="1" applyAlignment="1">
      <alignment horizontal="left" vertical="top" wrapText="1"/>
    </xf>
    <xf numFmtId="1" fontId="25" fillId="0" borderId="10" xfId="0" applyNumberFormat="1" applyFont="1" applyFill="1" applyBorder="1" applyAlignment="1">
      <alignment horizontal="center" vertical="top"/>
    </xf>
    <xf numFmtId="0" fontId="24" fillId="0" borderId="10" xfId="0" applyFont="1" applyFill="1" applyBorder="1" applyAlignment="1">
      <alignment vertical="center"/>
    </xf>
    <xf numFmtId="164" fontId="25" fillId="0" borderId="14" xfId="0" applyNumberFormat="1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14" xfId="0" applyFont="1" applyFill="1" applyBorder="1" applyAlignment="1">
      <alignment horizontal="center" vertical="center"/>
    </xf>
    <xf numFmtId="10" fontId="24" fillId="0" borderId="0" xfId="0" applyNumberFormat="1" applyFont="1" applyFill="1" applyAlignment="1">
      <alignment horizontal="center" vertical="top"/>
    </xf>
    <xf numFmtId="164" fontId="24" fillId="0" borderId="0" xfId="0" applyNumberFormat="1" applyFont="1" applyFill="1" applyAlignment="1">
      <alignment horizontal="right" vertical="top"/>
    </xf>
    <xf numFmtId="0" fontId="24" fillId="25" borderId="0" xfId="0" applyFont="1" applyFill="1"/>
    <xf numFmtId="0" fontId="25" fillId="25" borderId="0" xfId="0" applyFont="1" applyFill="1"/>
    <xf numFmtId="0" fontId="38" fillId="25" borderId="0" xfId="0" applyFont="1" applyFill="1"/>
    <xf numFmtId="164" fontId="24" fillId="25" borderId="0" xfId="0" applyNumberFormat="1" applyFont="1" applyFill="1"/>
    <xf numFmtId="164" fontId="24" fillId="25" borderId="0" xfId="0" applyNumberFormat="1" applyFont="1" applyFill="1" applyAlignment="1">
      <alignment horizontal="center"/>
    </xf>
    <xf numFmtId="164" fontId="25" fillId="25" borderId="0" xfId="0" applyNumberFormat="1" applyFont="1" applyFill="1" applyAlignment="1">
      <alignment horizontal="center"/>
    </xf>
    <xf numFmtId="0" fontId="25" fillId="25" borderId="0" xfId="0" applyFont="1" applyFill="1" applyAlignment="1">
      <alignment horizontal="center"/>
    </xf>
    <xf numFmtId="0" fontId="24" fillId="25" borderId="0" xfId="0" applyFont="1" applyFill="1" applyAlignment="1">
      <alignment horizontal="center"/>
    </xf>
    <xf numFmtId="0" fontId="25" fillId="25" borderId="10" xfId="0" applyFont="1" applyFill="1" applyBorder="1" applyAlignment="1">
      <alignment horizontal="center"/>
    </xf>
    <xf numFmtId="165" fontId="25" fillId="25" borderId="10" xfId="39" applyNumberFormat="1" applyFont="1" applyFill="1" applyBorder="1" applyAlignment="1">
      <alignment horizontal="center" vertical="center"/>
    </xf>
    <xf numFmtId="0" fontId="25" fillId="25" borderId="10" xfId="0" applyFont="1" applyFill="1" applyBorder="1" applyAlignment="1">
      <alignment horizontal="center" vertical="center"/>
    </xf>
    <xf numFmtId="164" fontId="25" fillId="25" borderId="10" xfId="0" applyNumberFormat="1" applyFont="1" applyFill="1" applyBorder="1" applyAlignment="1">
      <alignment horizontal="center" vertical="center"/>
    </xf>
    <xf numFmtId="164" fontId="25" fillId="25" borderId="10" xfId="0" applyNumberFormat="1" applyFont="1" applyFill="1" applyBorder="1" applyAlignment="1">
      <alignment horizontal="center"/>
    </xf>
    <xf numFmtId="164" fontId="24" fillId="25" borderId="10" xfId="0" applyNumberFormat="1" applyFont="1" applyFill="1" applyBorder="1" applyAlignment="1">
      <alignment horizontal="center" vertical="center"/>
    </xf>
    <xf numFmtId="0" fontId="24" fillId="25" borderId="10" xfId="0" applyFont="1" applyFill="1" applyBorder="1" applyAlignment="1">
      <alignment horizontal="center" vertical="center"/>
    </xf>
    <xf numFmtId="165" fontId="33" fillId="25" borderId="0" xfId="39" applyNumberFormat="1" applyFont="1" applyFill="1" applyAlignment="1">
      <alignment horizontal="center"/>
    </xf>
    <xf numFmtId="164" fontId="25" fillId="25" borderId="14" xfId="0" applyNumberFormat="1" applyFont="1" applyFill="1" applyBorder="1" applyAlignment="1">
      <alignment horizontal="center" vertical="center"/>
    </xf>
    <xf numFmtId="164" fontId="25" fillId="25" borderId="10" xfId="0" applyNumberFormat="1" applyFont="1" applyFill="1" applyBorder="1"/>
    <xf numFmtId="0" fontId="24" fillId="25" borderId="0" xfId="0" applyFont="1" applyFill="1" applyBorder="1" applyAlignment="1"/>
    <xf numFmtId="0" fontId="24" fillId="25" borderId="10" xfId="0" applyFont="1" applyFill="1" applyBorder="1" applyAlignment="1">
      <alignment vertical="center"/>
    </xf>
    <xf numFmtId="164" fontId="37" fillId="25" borderId="0" xfId="0" applyNumberFormat="1" applyFont="1" applyFill="1"/>
    <xf numFmtId="164" fontId="30" fillId="25" borderId="0" xfId="0" applyNumberFormat="1" applyFont="1" applyFill="1" applyAlignment="1">
      <alignment horizontal="center"/>
    </xf>
    <xf numFmtId="0" fontId="38" fillId="25" borderId="0" xfId="0" applyFont="1" applyFill="1" applyAlignment="1">
      <alignment horizontal="center"/>
    </xf>
    <xf numFmtId="164" fontId="30" fillId="25" borderId="0" xfId="0" applyNumberFormat="1" applyFont="1" applyFill="1" applyAlignment="1">
      <alignment vertical="center"/>
    </xf>
    <xf numFmtId="0" fontId="24" fillId="0" borderId="13" xfId="0" applyFont="1" applyFill="1" applyBorder="1" applyAlignment="1">
      <alignment vertical="center"/>
    </xf>
    <xf numFmtId="0" fontId="38" fillId="26" borderId="0" xfId="0" applyFont="1" applyFill="1"/>
    <xf numFmtId="0" fontId="24" fillId="0" borderId="0" xfId="0" applyFont="1" applyFill="1" applyAlignment="1">
      <alignment horizontal="right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1" fontId="38" fillId="0" borderId="0" xfId="0" applyNumberFormat="1" applyFont="1" applyFill="1" applyAlignment="1">
      <alignment horizontal="center"/>
    </xf>
    <xf numFmtId="164" fontId="42" fillId="0" borderId="0" xfId="0" applyNumberFormat="1" applyFont="1" applyFill="1"/>
    <xf numFmtId="164" fontId="42" fillId="0" borderId="0" xfId="0" applyNumberFormat="1" applyFont="1" applyFill="1" applyAlignment="1">
      <alignment horizontal="center"/>
    </xf>
    <xf numFmtId="164" fontId="38" fillId="0" borderId="0" xfId="0" applyNumberFormat="1" applyFont="1" applyFill="1" applyAlignment="1">
      <alignment horizontal="center"/>
    </xf>
    <xf numFmtId="164" fontId="38" fillId="0" borderId="0" xfId="0" applyNumberFormat="1" applyFont="1" applyFill="1"/>
    <xf numFmtId="0" fontId="38" fillId="0" borderId="0" xfId="0" applyFont="1" applyFill="1" applyBorder="1" applyAlignment="1"/>
    <xf numFmtId="164" fontId="25" fillId="0" borderId="0" xfId="0" applyNumberFormat="1" applyFont="1" applyFill="1" applyBorder="1" applyAlignment="1">
      <alignment horizontal="center"/>
    </xf>
    <xf numFmtId="164" fontId="38" fillId="0" borderId="0" xfId="0" applyNumberFormat="1" applyFont="1" applyFill="1" applyBorder="1" applyAlignment="1">
      <alignment horizontal="center"/>
    </xf>
    <xf numFmtId="164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 applyAlignment="1"/>
    <xf numFmtId="0" fontId="42" fillId="0" borderId="0" xfId="0" applyFont="1" applyFill="1" applyBorder="1" applyAlignment="1">
      <alignment horizontal="center"/>
    </xf>
    <xf numFmtId="1" fontId="38" fillId="0" borderId="0" xfId="0" applyNumberFormat="1" applyFont="1" applyFill="1" applyBorder="1" applyAlignment="1">
      <alignment horizontal="center"/>
    </xf>
    <xf numFmtId="0" fontId="25" fillId="0" borderId="16" xfId="0" applyFont="1" applyBorder="1"/>
    <xf numFmtId="0" fontId="42" fillId="0" borderId="0" xfId="0" applyFont="1" applyFill="1"/>
    <xf numFmtId="0" fontId="42" fillId="25" borderId="0" xfId="0" applyFont="1" applyFill="1"/>
    <xf numFmtId="0" fontId="42" fillId="25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0" fontId="24" fillId="0" borderId="12" xfId="0" applyFont="1" applyFill="1" applyBorder="1" applyAlignment="1">
      <alignment vertical="center"/>
    </xf>
    <xf numFmtId="0" fontId="24" fillId="25" borderId="13" xfId="0" applyFont="1" applyFill="1" applyBorder="1" applyAlignment="1">
      <alignment vertical="center"/>
    </xf>
    <xf numFmtId="0" fontId="24" fillId="25" borderId="14" xfId="0" applyFont="1" applyFill="1" applyBorder="1" applyAlignment="1">
      <alignment vertical="center"/>
    </xf>
    <xf numFmtId="0" fontId="23" fillId="0" borderId="12" xfId="0" applyFont="1" applyFill="1" applyBorder="1" applyAlignment="1"/>
    <xf numFmtId="0" fontId="23" fillId="0" borderId="13" xfId="0" applyFont="1" applyFill="1" applyBorder="1" applyAlignment="1"/>
    <xf numFmtId="164" fontId="26" fillId="0" borderId="0" xfId="0" applyNumberFormat="1" applyFont="1" applyFill="1" applyAlignment="1">
      <alignment horizontal="left"/>
    </xf>
    <xf numFmtId="0" fontId="23" fillId="0" borderId="14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5" fillId="0" borderId="12" xfId="0" applyFont="1" applyFill="1" applyBorder="1" applyAlignment="1"/>
    <xf numFmtId="0" fontId="25" fillId="0" borderId="13" xfId="0" applyFont="1" applyFill="1" applyBorder="1" applyAlignment="1"/>
    <xf numFmtId="0" fontId="25" fillId="0" borderId="0" xfId="0" applyFont="1" applyAlignment="1">
      <alignment horizontal="center"/>
    </xf>
    <xf numFmtId="0" fontId="24" fillId="0" borderId="0" xfId="0" applyFont="1" applyFill="1" applyBorder="1" applyAlignment="1">
      <alignment horizontal="center"/>
    </xf>
    <xf numFmtId="164" fontId="25" fillId="0" borderId="0" xfId="0" applyNumberFormat="1" applyFont="1" applyFill="1" applyAlignment="1">
      <alignment horizontal="right" vertical="top" wrapText="1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4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37" fillId="0" borderId="0" xfId="0" applyFont="1" applyFill="1" applyBorder="1" applyAlignment="1"/>
    <xf numFmtId="0" fontId="24" fillId="0" borderId="12" xfId="0" applyFont="1" applyFill="1" applyBorder="1" applyAlignment="1"/>
    <xf numFmtId="0" fontId="24" fillId="0" borderId="13" xfId="0" applyFont="1" applyFill="1" applyBorder="1" applyAlignment="1"/>
    <xf numFmtId="0" fontId="24" fillId="0" borderId="14" xfId="0" applyFont="1" applyFill="1" applyBorder="1" applyAlignment="1"/>
    <xf numFmtId="164" fontId="24" fillId="25" borderId="0" xfId="0" applyNumberFormat="1" applyFont="1" applyFill="1" applyAlignment="1">
      <alignment horizontal="right"/>
    </xf>
    <xf numFmtId="164" fontId="24" fillId="0" borderId="0" xfId="0" applyNumberFormat="1" applyFont="1" applyFill="1" applyAlignment="1">
      <alignment horizontal="right"/>
    </xf>
    <xf numFmtId="0" fontId="24" fillId="0" borderId="21" xfId="0" applyFont="1" applyFill="1" applyBorder="1" applyAlignment="1">
      <alignment vertical="center"/>
    </xf>
    <xf numFmtId="0" fontId="24" fillId="25" borderId="21" xfId="0" applyFont="1" applyFill="1" applyBorder="1" applyAlignment="1">
      <alignment vertical="center"/>
    </xf>
    <xf numFmtId="0" fontId="24" fillId="25" borderId="22" xfId="0" applyFont="1" applyFill="1" applyBorder="1" applyAlignment="1">
      <alignment vertical="center"/>
    </xf>
    <xf numFmtId="0" fontId="25" fillId="0" borderId="10" xfId="0" applyFont="1" applyFill="1" applyBorder="1" applyAlignment="1"/>
    <xf numFmtId="1" fontId="23" fillId="0" borderId="10" xfId="0" applyNumberFormat="1" applyFont="1" applyFill="1" applyBorder="1" applyAlignment="1">
      <alignment horizontal="left" vertical="top"/>
    </xf>
    <xf numFmtId="0" fontId="25" fillId="0" borderId="10" xfId="0" applyFont="1" applyFill="1" applyBorder="1" applyAlignment="1">
      <alignment vertical="top" wrapText="1"/>
    </xf>
    <xf numFmtId="0" fontId="25" fillId="0" borderId="10" xfId="0" applyFont="1" applyFill="1" applyBorder="1" applyAlignment="1">
      <alignment vertical="top"/>
    </xf>
    <xf numFmtId="1" fontId="25" fillId="0" borderId="0" xfId="0" applyNumberFormat="1" applyFont="1" applyFill="1" applyAlignment="1">
      <alignment vertical="top" wrapText="1"/>
    </xf>
    <xf numFmtId="165" fontId="25" fillId="0" borderId="0" xfId="39" applyNumberFormat="1" applyFont="1" applyFill="1" applyAlignment="1">
      <alignment vertical="top"/>
    </xf>
    <xf numFmtId="0" fontId="23" fillId="0" borderId="10" xfId="0" applyFont="1" applyFill="1" applyBorder="1" applyAlignment="1">
      <alignment horizontal="center"/>
    </xf>
    <xf numFmtId="0" fontId="30" fillId="0" borderId="0" xfId="0" applyFont="1" applyFill="1" applyAlignment="1">
      <alignment horizontal="left" vertical="top"/>
    </xf>
    <xf numFmtId="164" fontId="24" fillId="0" borderId="11" xfId="0" applyNumberFormat="1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/>
    </xf>
    <xf numFmtId="0" fontId="25" fillId="0" borderId="17" xfId="0" applyFont="1" applyFill="1" applyBorder="1" applyAlignment="1">
      <alignment horizontal="center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5" fillId="0" borderId="14" xfId="0" applyFont="1" applyFill="1" applyBorder="1" applyAlignment="1">
      <alignment horizontal="center" vertical="center"/>
    </xf>
    <xf numFmtId="0" fontId="37" fillId="0" borderId="0" xfId="0" applyFont="1" applyFill="1" applyAlignment="1"/>
    <xf numFmtId="0" fontId="0" fillId="0" borderId="0" xfId="0"/>
    <xf numFmtId="0" fontId="25" fillId="0" borderId="0" xfId="0" applyFont="1" applyFill="1"/>
    <xf numFmtId="0" fontId="23" fillId="0" borderId="0" xfId="0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/>
    </xf>
    <xf numFmtId="1" fontId="25" fillId="0" borderId="0" xfId="0" applyNumberFormat="1" applyFont="1" applyFill="1"/>
    <xf numFmtId="164" fontId="26" fillId="0" borderId="0" xfId="0" applyNumberFormat="1" applyFont="1" applyFill="1" applyAlignment="1">
      <alignment horizontal="center"/>
    </xf>
    <xf numFmtId="164" fontId="26" fillId="0" borderId="0" xfId="0" applyNumberFormat="1" applyFont="1" applyFill="1" applyAlignment="1">
      <alignment horizontal="center" vertical="top"/>
    </xf>
    <xf numFmtId="164" fontId="32" fillId="0" borderId="0" xfId="0" applyNumberFormat="1" applyFont="1" applyFill="1" applyAlignment="1">
      <alignment horizontal="center"/>
    </xf>
    <xf numFmtId="164" fontId="32" fillId="0" borderId="0" xfId="0" applyNumberFormat="1" applyFont="1" applyFill="1" applyAlignment="1">
      <alignment horizontal="center" vertical="top"/>
    </xf>
    <xf numFmtId="164" fontId="30" fillId="0" borderId="0" xfId="39" applyNumberFormat="1" applyFont="1" applyFill="1" applyAlignment="1">
      <alignment horizontal="center"/>
    </xf>
    <xf numFmtId="164" fontId="24" fillId="0" borderId="0" xfId="0" applyNumberFormat="1" applyFont="1" applyFill="1" applyAlignment="1">
      <alignment horizontal="center" vertical="top" wrapText="1"/>
    </xf>
    <xf numFmtId="164" fontId="24" fillId="0" borderId="0" xfId="0" applyNumberFormat="1" applyFont="1" applyFill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64" fontId="25" fillId="0" borderId="10" xfId="0" applyNumberFormat="1" applyFont="1" applyFill="1" applyBorder="1" applyAlignment="1">
      <alignment horizontal="center" vertical="center"/>
    </xf>
    <xf numFmtId="164" fontId="30" fillId="0" borderId="0" xfId="0" applyNumberFormat="1" applyFont="1" applyFill="1" applyAlignment="1">
      <alignment horizontal="center"/>
    </xf>
    <xf numFmtId="164" fontId="30" fillId="0" borderId="0" xfId="0" applyNumberFormat="1" applyFont="1" applyFill="1" applyAlignment="1">
      <alignment horizontal="center" vertical="top" wrapText="1"/>
    </xf>
    <xf numFmtId="164" fontId="24" fillId="0" borderId="10" xfId="0" applyNumberFormat="1" applyFont="1" applyFill="1" applyBorder="1" applyAlignment="1">
      <alignment horizontal="center" vertical="center"/>
    </xf>
    <xf numFmtId="2" fontId="25" fillId="0" borderId="0" xfId="0" applyNumberFormat="1" applyFont="1" applyFill="1" applyAlignment="1">
      <alignment horizontal="center"/>
    </xf>
    <xf numFmtId="1" fontId="25" fillId="0" borderId="0" xfId="39" applyNumberFormat="1" applyFont="1" applyFill="1"/>
    <xf numFmtId="164" fontId="25" fillId="0" borderId="0" xfId="39" applyNumberFormat="1" applyFont="1" applyFill="1" applyAlignment="1">
      <alignment horizontal="center"/>
    </xf>
    <xf numFmtId="2" fontId="25" fillId="0" borderId="0" xfId="0" applyNumberFormat="1" applyFont="1" applyFill="1"/>
    <xf numFmtId="164" fontId="25" fillId="0" borderId="0" xfId="0" applyNumberFormat="1" applyFont="1" applyFill="1" applyAlignment="1">
      <alignment horizontal="center" vertical="top" wrapText="1"/>
    </xf>
    <xf numFmtId="9" fontId="30" fillId="0" borderId="0" xfId="0" applyNumberFormat="1" applyFont="1" applyFill="1"/>
    <xf numFmtId="0" fontId="25" fillId="0" borderId="0" xfId="0" applyFont="1" applyFill="1" applyAlignment="1"/>
    <xf numFmtId="164" fontId="25" fillId="0" borderId="10" xfId="0" applyNumberFormat="1" applyFont="1" applyFill="1" applyBorder="1" applyAlignment="1">
      <alignment horizontal="center" vertical="top" wrapText="1"/>
    </xf>
    <xf numFmtId="164" fontId="25" fillId="0" borderId="10" xfId="0" applyNumberFormat="1" applyFont="1" applyFill="1" applyBorder="1" applyAlignment="1">
      <alignment horizontal="center" vertical="top"/>
    </xf>
    <xf numFmtId="164" fontId="31" fillId="0" borderId="0" xfId="0" applyNumberFormat="1" applyFont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9" fontId="30" fillId="0" borderId="0" xfId="39" applyFont="1" applyFill="1"/>
    <xf numFmtId="164" fontId="24" fillId="0" borderId="0" xfId="0" applyNumberFormat="1" applyFont="1" applyFill="1" applyAlignment="1">
      <alignment horizontal="center" vertical="top"/>
    </xf>
    <xf numFmtId="0" fontId="37" fillId="0" borderId="0" xfId="0" applyFont="1" applyFill="1" applyAlignment="1">
      <alignment horizontal="center"/>
    </xf>
    <xf numFmtId="0" fontId="25" fillId="0" borderId="11" xfId="0" applyFont="1" applyFill="1" applyBorder="1" applyAlignment="1">
      <alignment horizontal="center"/>
    </xf>
    <xf numFmtId="0" fontId="24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/>
    </xf>
    <xf numFmtId="164" fontId="25" fillId="26" borderId="10" xfId="0" applyNumberFormat="1" applyFont="1" applyFill="1" applyBorder="1" applyAlignment="1">
      <alignment horizontal="center" vertical="center"/>
    </xf>
    <xf numFmtId="0" fontId="25" fillId="26" borderId="10" xfId="0" applyFont="1" applyFill="1" applyBorder="1"/>
    <xf numFmtId="0" fontId="30" fillId="26" borderId="17" xfId="0" applyFont="1" applyFill="1" applyBorder="1" applyAlignment="1">
      <alignment horizontal="center" vertical="center"/>
    </xf>
    <xf numFmtId="0" fontId="30" fillId="26" borderId="10" xfId="0" applyFont="1" applyFill="1" applyBorder="1" applyAlignment="1">
      <alignment horizontal="center"/>
    </xf>
    <xf numFmtId="0" fontId="25" fillId="26" borderId="0" xfId="0" applyFont="1" applyFill="1" applyAlignment="1">
      <alignment horizontal="center"/>
    </xf>
    <xf numFmtId="0" fontId="25" fillId="26" borderId="0" xfId="0" applyFont="1" applyFill="1"/>
    <xf numFmtId="10" fontId="24" fillId="0" borderId="0" xfId="39" applyNumberFormat="1" applyFont="1" applyFill="1" applyAlignment="1">
      <alignment horizontal="center"/>
    </xf>
    <xf numFmtId="0" fontId="30" fillId="0" borderId="0" xfId="0" applyFont="1" applyFill="1" applyAlignment="1">
      <alignment vertical="top"/>
    </xf>
    <xf numFmtId="2" fontId="24" fillId="0" borderId="0" xfId="0" applyNumberFormat="1" applyFont="1" applyFill="1" applyAlignment="1">
      <alignment horizontal="center"/>
    </xf>
    <xf numFmtId="165" fontId="24" fillId="0" borderId="16" xfId="39" applyNumberFormat="1" applyFont="1" applyFill="1" applyBorder="1"/>
    <xf numFmtId="9" fontId="25" fillId="0" borderId="16" xfId="39" applyFont="1" applyFill="1" applyBorder="1"/>
    <xf numFmtId="0" fontId="25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2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164" fontId="25" fillId="0" borderId="0" xfId="0" applyNumberFormat="1" applyFont="1" applyFill="1" applyAlignment="1">
      <alignment vertical="top"/>
    </xf>
    <xf numFmtId="164" fontId="24" fillId="0" borderId="0" xfId="0" applyNumberFormat="1" applyFont="1" applyFill="1" applyAlignment="1">
      <alignment vertical="top"/>
    </xf>
    <xf numFmtId="164" fontId="25" fillId="0" borderId="0" xfId="0" applyNumberFormat="1" applyFont="1" applyFill="1" applyBorder="1" applyAlignment="1">
      <alignment horizontal="center" vertical="top"/>
    </xf>
    <xf numFmtId="1" fontId="37" fillId="0" borderId="0" xfId="0" applyNumberFormat="1" applyFont="1" applyFill="1"/>
    <xf numFmtId="165" fontId="24" fillId="0" borderId="0" xfId="39" applyNumberFormat="1" applyFont="1" applyFill="1"/>
    <xf numFmtId="0" fontId="37" fillId="0" borderId="0" xfId="0" applyFont="1" applyFill="1"/>
    <xf numFmtId="165" fontId="25" fillId="0" borderId="10" xfId="39" applyNumberFormat="1" applyFont="1" applyFill="1" applyBorder="1" applyAlignment="1">
      <alignment horizontal="center"/>
    </xf>
    <xf numFmtId="164" fontId="30" fillId="0" borderId="0" xfId="0" applyNumberFormat="1" applyFont="1" applyFill="1" applyAlignment="1">
      <alignment vertical="top"/>
    </xf>
    <xf numFmtId="165" fontId="25" fillId="0" borderId="0" xfId="39" applyNumberFormat="1" applyFont="1" applyFill="1" applyAlignment="1">
      <alignment horizontal="right"/>
    </xf>
    <xf numFmtId="164" fontId="24" fillId="0" borderId="0" xfId="39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/>
    </xf>
    <xf numFmtId="14" fontId="25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horizont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37" fillId="0" borderId="12" xfId="0" applyFont="1" applyFill="1" applyBorder="1" applyAlignment="1">
      <alignment horizontal="center"/>
    </xf>
    <xf numFmtId="0" fontId="37" fillId="0" borderId="13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/>
    </xf>
    <xf numFmtId="0" fontId="37" fillId="0" borderId="0" xfId="0" applyFont="1" applyFill="1" applyAlignment="1">
      <alignment horizontal="center"/>
    </xf>
    <xf numFmtId="0" fontId="25" fillId="0" borderId="0" xfId="0" applyFont="1" applyAlignment="1">
      <alignment horizontal="center"/>
    </xf>
    <xf numFmtId="2" fontId="25" fillId="0" borderId="10" xfId="0" applyNumberFormat="1" applyFont="1" applyFill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2" fontId="25" fillId="0" borderId="12" xfId="0" applyNumberFormat="1" applyFont="1" applyBorder="1" applyAlignment="1">
      <alignment horizontal="center" vertical="center" wrapText="1"/>
    </xf>
    <xf numFmtId="2" fontId="25" fillId="0" borderId="13" xfId="0" applyNumberFormat="1" applyFont="1" applyBorder="1" applyAlignment="1">
      <alignment horizontal="center" vertical="center" wrapText="1"/>
    </xf>
    <xf numFmtId="2" fontId="25" fillId="0" borderId="14" xfId="0" applyNumberFormat="1" applyFont="1" applyBorder="1" applyAlignment="1">
      <alignment horizontal="center" vertical="center" wrapText="1"/>
    </xf>
    <xf numFmtId="2" fontId="25" fillId="0" borderId="12" xfId="0" applyNumberFormat="1" applyFont="1" applyFill="1" applyBorder="1" applyAlignment="1">
      <alignment horizontal="center" vertical="center" wrapText="1"/>
    </xf>
    <xf numFmtId="2" fontId="25" fillId="0" borderId="13" xfId="0" applyNumberFormat="1" applyFont="1" applyFill="1" applyBorder="1" applyAlignment="1">
      <alignment horizontal="center" vertical="center" wrapText="1"/>
    </xf>
    <xf numFmtId="2" fontId="25" fillId="0" borderId="14" xfId="0" applyNumberFormat="1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/>
    </xf>
    <xf numFmtId="1" fontId="24" fillId="0" borderId="12" xfId="0" applyNumberFormat="1" applyFont="1" applyFill="1" applyBorder="1" applyAlignment="1">
      <alignment horizontal="center" vertical="center" wrapText="1"/>
    </xf>
    <xf numFmtId="1" fontId="24" fillId="0" borderId="13" xfId="0" applyNumberFormat="1" applyFont="1" applyFill="1" applyBorder="1" applyAlignment="1">
      <alignment horizontal="center" vertical="center" wrapText="1"/>
    </xf>
    <xf numFmtId="1" fontId="25" fillId="0" borderId="15" xfId="0" applyNumberFormat="1" applyFont="1" applyFill="1" applyBorder="1" applyAlignment="1">
      <alignment horizontal="center" vertical="center" wrapText="1"/>
    </xf>
    <xf numFmtId="1" fontId="25" fillId="0" borderId="17" xfId="0" applyNumberFormat="1" applyFont="1" applyFill="1" applyBorder="1" applyAlignment="1">
      <alignment horizontal="center" vertical="center" wrapText="1"/>
    </xf>
    <xf numFmtId="1" fontId="25" fillId="0" borderId="11" xfId="0" applyNumberFormat="1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25" fillId="0" borderId="14" xfId="0" applyFont="1" applyFill="1" applyBorder="1" applyAlignment="1">
      <alignment horizontal="center"/>
    </xf>
    <xf numFmtId="2" fontId="25" fillId="0" borderId="20" xfId="0" applyNumberFormat="1" applyFont="1" applyFill="1" applyBorder="1" applyAlignment="1">
      <alignment horizontal="center" vertical="center" wrapText="1"/>
    </xf>
    <xf numFmtId="2" fontId="25" fillId="0" borderId="21" xfId="0" applyNumberFormat="1" applyFont="1" applyFill="1" applyBorder="1" applyAlignment="1">
      <alignment horizontal="center" vertical="center" wrapText="1"/>
    </xf>
    <xf numFmtId="2" fontId="25" fillId="0" borderId="22" xfId="0" applyNumberFormat="1" applyFont="1" applyFill="1" applyBorder="1" applyAlignment="1">
      <alignment horizontal="center" vertical="center" wrapText="1"/>
    </xf>
    <xf numFmtId="2" fontId="25" fillId="0" borderId="23" xfId="0" applyNumberFormat="1" applyFont="1" applyFill="1" applyBorder="1" applyAlignment="1">
      <alignment horizontal="center" vertical="center" wrapText="1"/>
    </xf>
    <xf numFmtId="2" fontId="25" fillId="0" borderId="24" xfId="0" applyNumberFormat="1" applyFont="1" applyFill="1" applyBorder="1" applyAlignment="1">
      <alignment horizontal="center" vertical="center" wrapText="1"/>
    </xf>
    <xf numFmtId="2" fontId="25" fillId="0" borderId="19" xfId="0" applyNumberFormat="1" applyFont="1" applyFill="1" applyBorder="1" applyAlignment="1">
      <alignment horizontal="center" vertical="center" wrapText="1"/>
    </xf>
    <xf numFmtId="0" fontId="25" fillId="0" borderId="12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13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top"/>
    </xf>
    <xf numFmtId="1" fontId="25" fillId="0" borderId="10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1" fontId="26" fillId="0" borderId="12" xfId="0" applyNumberFormat="1" applyFont="1" applyFill="1" applyBorder="1" applyAlignment="1">
      <alignment horizontal="center" vertical="center" wrapText="1"/>
    </xf>
    <xf numFmtId="1" fontId="26" fillId="0" borderId="13" xfId="0" applyNumberFormat="1" applyFont="1" applyFill="1" applyBorder="1" applyAlignment="1">
      <alignment horizontal="center" vertical="center" wrapText="1"/>
    </xf>
    <xf numFmtId="1" fontId="23" fillId="0" borderId="15" xfId="0" applyNumberFormat="1" applyFont="1" applyFill="1" applyBorder="1" applyAlignment="1">
      <alignment horizontal="center" vertical="center" wrapText="1"/>
    </xf>
    <xf numFmtId="1" fontId="23" fillId="0" borderId="17" xfId="0" applyNumberFormat="1" applyFont="1" applyFill="1" applyBorder="1" applyAlignment="1">
      <alignment horizontal="center" vertical="center" wrapText="1"/>
    </xf>
    <xf numFmtId="1" fontId="23" fillId="0" borderId="11" xfId="0" applyNumberFormat="1" applyFont="1" applyFill="1" applyBorder="1" applyAlignment="1">
      <alignment horizontal="center" vertical="center" wrapText="1"/>
    </xf>
    <xf numFmtId="2" fontId="23" fillId="0" borderId="15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horizontal="center" vertical="center" wrapText="1"/>
    </xf>
    <xf numFmtId="2" fontId="23" fillId="0" borderId="21" xfId="0" applyNumberFormat="1" applyFont="1" applyFill="1" applyBorder="1" applyAlignment="1">
      <alignment horizontal="center" vertical="center" wrapText="1"/>
    </xf>
    <xf numFmtId="2" fontId="23" fillId="0" borderId="22" xfId="0" applyNumberFormat="1" applyFont="1" applyFill="1" applyBorder="1" applyAlignment="1">
      <alignment horizontal="center" vertical="center" wrapText="1"/>
    </xf>
    <xf numFmtId="2" fontId="23" fillId="0" borderId="24" xfId="0" applyNumberFormat="1" applyFont="1" applyFill="1" applyBorder="1" applyAlignment="1">
      <alignment horizontal="center" vertical="center" wrapText="1"/>
    </xf>
    <xf numFmtId="2" fontId="23" fillId="0" borderId="19" xfId="0" applyNumberFormat="1" applyFont="1" applyFill="1" applyBorder="1" applyAlignment="1">
      <alignment horizontal="center" vertical="center" wrapText="1"/>
    </xf>
    <xf numFmtId="2" fontId="23" fillId="0" borderId="20" xfId="0" applyNumberFormat="1" applyFont="1" applyFill="1" applyBorder="1" applyAlignment="1">
      <alignment horizontal="center" vertical="center" wrapText="1"/>
    </xf>
    <xf numFmtId="2" fontId="23" fillId="0" borderId="23" xfId="0" applyNumberFormat="1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1" fontId="26" fillId="0" borderId="14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2" fontId="23" fillId="0" borderId="13" xfId="0" applyNumberFormat="1" applyFont="1" applyFill="1" applyBorder="1" applyAlignment="1">
      <alignment horizontal="center" vertical="center" wrapText="1"/>
    </xf>
    <xf numFmtId="2" fontId="23" fillId="0" borderId="14" xfId="0" applyNumberFormat="1" applyFont="1" applyFill="1" applyBorder="1" applyAlignment="1">
      <alignment horizontal="center" vertical="center" wrapText="1"/>
    </xf>
    <xf numFmtId="1" fontId="23" fillId="0" borderId="10" xfId="0" applyNumberFormat="1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5" fillId="0" borderId="15" xfId="98" applyFont="1" applyBorder="1" applyAlignment="1">
      <alignment horizontal="center" vertical="center" wrapText="1"/>
    </xf>
    <xf numFmtId="0" fontId="25" fillId="0" borderId="11" xfId="98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</cellXfs>
  <cellStyles count="121">
    <cellStyle name="20% - Акцент1" xfId="1" builtinId="30" customBuiltin="1"/>
    <cellStyle name="20% - Акцент1 2" xfId="45"/>
    <cellStyle name="20% - Акцент2" xfId="2" builtinId="34" customBuiltin="1"/>
    <cellStyle name="20% - Акцент2 2" xfId="46"/>
    <cellStyle name="20% - Акцент3" xfId="3" builtinId="38" customBuiltin="1"/>
    <cellStyle name="20% - Акцент3 2" xfId="47"/>
    <cellStyle name="20% - Акцент4" xfId="4" builtinId="42" customBuiltin="1"/>
    <cellStyle name="20% - Акцент4 2" xfId="48"/>
    <cellStyle name="20% - Акцент5" xfId="5" builtinId="46" customBuiltin="1"/>
    <cellStyle name="20% - Акцент5 2" xfId="49"/>
    <cellStyle name="20% - Акцент6" xfId="6" builtinId="50" customBuiltin="1"/>
    <cellStyle name="20% - Акцент6 2" xfId="50"/>
    <cellStyle name="40% - Акцент1" xfId="7" builtinId="31" customBuiltin="1"/>
    <cellStyle name="40% - Акцент1 2" xfId="51"/>
    <cellStyle name="40% - Акцент2" xfId="8" builtinId="35" customBuiltin="1"/>
    <cellStyle name="40% - Акцент2 2" xfId="52"/>
    <cellStyle name="40% - Акцент3" xfId="9" builtinId="39" customBuiltin="1"/>
    <cellStyle name="40% - Акцент3 2" xfId="53"/>
    <cellStyle name="40% - Акцент4" xfId="10" builtinId="43" customBuiltin="1"/>
    <cellStyle name="40% - Акцент4 2" xfId="54"/>
    <cellStyle name="40% - Акцент5" xfId="11" builtinId="47" customBuiltin="1"/>
    <cellStyle name="40% - Акцент5 2" xfId="55"/>
    <cellStyle name="40% - Акцент6" xfId="12" builtinId="51" customBuiltin="1"/>
    <cellStyle name="40% - Акцент6 2" xfId="56"/>
    <cellStyle name="60% - Акцент1" xfId="13" builtinId="32" customBuiltin="1"/>
    <cellStyle name="60% - Акцент1 2" xfId="57"/>
    <cellStyle name="60% - Акцент2" xfId="14" builtinId="36" customBuiltin="1"/>
    <cellStyle name="60% - Акцент2 2" xfId="58"/>
    <cellStyle name="60% - Акцент3" xfId="15" builtinId="40" customBuiltin="1"/>
    <cellStyle name="60% - Акцент3 2" xfId="59"/>
    <cellStyle name="60% - Акцент4" xfId="16" builtinId="44" customBuiltin="1"/>
    <cellStyle name="60% - Акцент4 2" xfId="60"/>
    <cellStyle name="60% - Акцент5" xfId="17" builtinId="48" customBuiltin="1"/>
    <cellStyle name="60% - Акцент5 2" xfId="61"/>
    <cellStyle name="60% - Акцент6" xfId="18" builtinId="52" customBuiltin="1"/>
    <cellStyle name="60% - Акцент6 2" xfId="62"/>
    <cellStyle name="Акцент1" xfId="19" builtinId="29" customBuiltin="1"/>
    <cellStyle name="Акцент1 2" xfId="63"/>
    <cellStyle name="Акцент2" xfId="20" builtinId="33" customBuiltin="1"/>
    <cellStyle name="Акцент2 2" xfId="64"/>
    <cellStyle name="Акцент3" xfId="21" builtinId="37" customBuiltin="1"/>
    <cellStyle name="Акцент3 2" xfId="65"/>
    <cellStyle name="Акцент4" xfId="22" builtinId="41" customBuiltin="1"/>
    <cellStyle name="Акцент4 2" xfId="66"/>
    <cellStyle name="Акцент5" xfId="23" builtinId="45" customBuiltin="1"/>
    <cellStyle name="Акцент5 2" xfId="67"/>
    <cellStyle name="Акцент6" xfId="24" builtinId="49" customBuiltin="1"/>
    <cellStyle name="Акцент6 2" xfId="68"/>
    <cellStyle name="Ввод " xfId="25" builtinId="20" customBuiltin="1"/>
    <cellStyle name="Ввод  2" xfId="69"/>
    <cellStyle name="Вывод" xfId="26" builtinId="21" customBuiltin="1"/>
    <cellStyle name="Вывод 2" xfId="70"/>
    <cellStyle name="Вычисление" xfId="27" builtinId="22" customBuiltin="1"/>
    <cellStyle name="Вычисление 2" xfId="71"/>
    <cellStyle name="Гиперссылка" xfId="98" builtinId="8"/>
    <cellStyle name="Заголовок 1" xfId="28" builtinId="16" customBuiltin="1"/>
    <cellStyle name="Заголовок 1 2" xfId="72"/>
    <cellStyle name="Заголовок 2" xfId="29" builtinId="17" customBuiltin="1"/>
    <cellStyle name="Заголовок 2 2" xfId="73"/>
    <cellStyle name="Заголовок 3" xfId="30" builtinId="18" customBuiltin="1"/>
    <cellStyle name="Заголовок 3 2" xfId="74"/>
    <cellStyle name="Заголовок 4" xfId="31" builtinId="19" customBuiltin="1"/>
    <cellStyle name="Заголовок 4 2" xfId="75"/>
    <cellStyle name="Итог" xfId="32" builtinId="25" customBuiltin="1"/>
    <cellStyle name="Итог 2" xfId="76"/>
    <cellStyle name="Контрольная ячейка" xfId="33" builtinId="23" customBuiltin="1"/>
    <cellStyle name="Контрольная ячейка 2" xfId="77"/>
    <cellStyle name="Название" xfId="34" builtinId="15" customBuiltin="1"/>
    <cellStyle name="Название 2" xfId="78"/>
    <cellStyle name="Нейтральный" xfId="35" builtinId="28" customBuiltin="1"/>
    <cellStyle name="Нейтральный 2" xfId="79"/>
    <cellStyle name="Обычный" xfId="0" builtinId="0"/>
    <cellStyle name="Обычный 2" xfId="44"/>
    <cellStyle name="Обычный 3" xfId="80"/>
    <cellStyle name="Обычный 3 2" xfId="81"/>
    <cellStyle name="Обычный 3 2 2" xfId="91"/>
    <cellStyle name="Обычный 3 2 2 2" xfId="95"/>
    <cellStyle name="Обычный 3 2 2 2 2" xfId="116"/>
    <cellStyle name="Обычный 3 2 2 2 3" xfId="106"/>
    <cellStyle name="Обычный 3 2 2 3" xfId="112"/>
    <cellStyle name="Обычный 3 2 2 4" xfId="102"/>
    <cellStyle name="Обычный 3 2 3" xfId="93"/>
    <cellStyle name="Обычный 3 2 3 2" xfId="114"/>
    <cellStyle name="Обычный 3 2 3 3" xfId="104"/>
    <cellStyle name="Обычный 3 2 4" xfId="97"/>
    <cellStyle name="Обычный 3 2 4 2" xfId="118"/>
    <cellStyle name="Обычный 3 2 4 3" xfId="108"/>
    <cellStyle name="Обычный 3 2 5" xfId="110"/>
    <cellStyle name="Обычный 3 2 5 2" xfId="120"/>
    <cellStyle name="Обычный 3 2 6" xfId="100"/>
    <cellStyle name="Обычный 4" xfId="82"/>
    <cellStyle name="Обычный 5" xfId="43"/>
    <cellStyle name="Обычный 5 2" xfId="90"/>
    <cellStyle name="Обычный 5 2 2" xfId="94"/>
    <cellStyle name="Обычный 5 2 2 2" xfId="115"/>
    <cellStyle name="Обычный 5 2 2 3" xfId="105"/>
    <cellStyle name="Обычный 5 2 3" xfId="111"/>
    <cellStyle name="Обычный 5 2 4" xfId="101"/>
    <cellStyle name="Обычный 5 3" xfId="92"/>
    <cellStyle name="Обычный 5 3 2" xfId="113"/>
    <cellStyle name="Обычный 5 3 3" xfId="103"/>
    <cellStyle name="Обычный 5 4" xfId="96"/>
    <cellStyle name="Обычный 5 4 2" xfId="117"/>
    <cellStyle name="Обычный 5 4 3" xfId="107"/>
    <cellStyle name="Обычный 5 5" xfId="109"/>
    <cellStyle name="Обычный 5 6" xfId="99"/>
    <cellStyle name="Обычный 6" xfId="119"/>
    <cellStyle name="Плохой" xfId="36" builtinId="27" customBuiltin="1"/>
    <cellStyle name="Плохой 2" xfId="83"/>
    <cellStyle name="Пояснение" xfId="37" builtinId="53" customBuiltin="1"/>
    <cellStyle name="Пояснение 2" xfId="84"/>
    <cellStyle name="Примечание" xfId="38" builtinId="10" customBuiltin="1"/>
    <cellStyle name="Примечание 2" xfId="85"/>
    <cellStyle name="Примечание 3" xfId="86"/>
    <cellStyle name="Процентный" xfId="39" builtinId="5"/>
    <cellStyle name="Связанная ячейка" xfId="40" builtinId="24" customBuiltin="1"/>
    <cellStyle name="Связанная ячейка 2" xfId="87"/>
    <cellStyle name="Текст предупреждения" xfId="41" builtinId="11" customBuiltin="1"/>
    <cellStyle name="Текст предупреждения 2" xfId="88"/>
    <cellStyle name="Хороший" xfId="42" builtinId="26" customBuiltin="1"/>
    <cellStyle name="Хороший 2" xfId="8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mailto:KKotikov@ve.vologdaenergo.ru" TargetMode="External"/><Relationship Id="rId3" Type="http://schemas.openxmlformats.org/officeDocument/2006/relationships/hyperlink" Target="consultantplus://offline/ref=D12E3ED026AEE1394352B956818EC35D912148EED2CF7283BA2868A1F90069DE2A73D318699AF2C87FEB34A539u200L" TargetMode="External"/><Relationship Id="rId7" Type="http://schemas.openxmlformats.org/officeDocument/2006/relationships/hyperlink" Target="mailto:GUlanova@ve.vologdaenergo.ru" TargetMode="External"/><Relationship Id="rId2" Type="http://schemas.openxmlformats.org/officeDocument/2006/relationships/hyperlink" Target="consultantplus://offline/ref=D12E3ED026AEE1394352B956818EC35D912146EBDCC77283BA2868A1F90069DE2A73D318699AF2C87FEB34A539u200L" TargetMode="External"/><Relationship Id="rId1" Type="http://schemas.openxmlformats.org/officeDocument/2006/relationships/hyperlink" Target="consultantplus://offline/ref=D12E3ED026AEE1394352B956818EC35D912146EBDDCE7283BA2868A1F90069DE2A73D318699AF2C87FEB34A539u200L" TargetMode="External"/><Relationship Id="rId6" Type="http://schemas.openxmlformats.org/officeDocument/2006/relationships/hyperlink" Target="consultantplus://offline/ref=D12E3ED026AEE1394352B956818EC35D932249EBD9C57283BA2868A1F90069DE38738B14699CECC976FE62F47C7D58503C55CE71304BE5C3uC0AL" TargetMode="External"/><Relationship Id="rId5" Type="http://schemas.openxmlformats.org/officeDocument/2006/relationships/hyperlink" Target="consultantplus://offline/ref=D12E3ED026AEE1394352B956818EC35D932649EBDCC77283BA2868A1F90069DE2A73D318699AF2C87FEB34A539u200L" TargetMode="External"/><Relationship Id="rId4" Type="http://schemas.openxmlformats.org/officeDocument/2006/relationships/hyperlink" Target="consultantplus://offline/ref=D12E3ED026AEE1394352B956818EC35D912144EEDDC37283BA2868A1F90069DE2A73D318699AF2C87FEB34A539u200L" TargetMode="External"/><Relationship Id="rId9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zoomScaleNormal="100" zoomScaleSheetLayoutView="100" workbookViewId="0">
      <pane xSplit="1" ySplit="10" topLeftCell="B11" activePane="bottomRight" state="frozen"/>
      <selection pane="topRight" activeCell="B1" sqref="B1"/>
      <selection pane="bottomLeft" activeCell="A10" sqref="A10"/>
      <selection pane="bottomRight" activeCell="J3" sqref="J3"/>
    </sheetView>
  </sheetViews>
  <sheetFormatPr defaultRowHeight="12.75" x14ac:dyDescent="0.2"/>
  <cols>
    <col min="1" max="1" width="43.5703125" style="298" customWidth="1"/>
    <col min="2" max="2" width="12" style="298" customWidth="1"/>
    <col min="3" max="3" width="12.42578125" style="298" customWidth="1"/>
    <col min="4" max="4" width="12.5703125" style="298" customWidth="1"/>
    <col min="5" max="5" width="12.7109375" style="298" customWidth="1"/>
    <col min="6" max="10" width="9.140625" style="298" customWidth="1"/>
    <col min="11" max="16384" width="9.140625" style="298"/>
  </cols>
  <sheetData>
    <row r="1" spans="1:11" x14ac:dyDescent="0.2">
      <c r="D1" s="321" t="s">
        <v>489</v>
      </c>
      <c r="F1" s="81"/>
    </row>
    <row r="2" spans="1:11" x14ac:dyDescent="0.2">
      <c r="D2" s="321" t="s">
        <v>110</v>
      </c>
    </row>
    <row r="3" spans="1:11" x14ac:dyDescent="0.2">
      <c r="D3" s="321" t="s">
        <v>241</v>
      </c>
    </row>
    <row r="4" spans="1:11" x14ac:dyDescent="0.2">
      <c r="C4" s="321"/>
    </row>
    <row r="5" spans="1:11" x14ac:dyDescent="0.2">
      <c r="A5" s="366" t="s">
        <v>490</v>
      </c>
      <c r="B5" s="366"/>
      <c r="C5" s="366"/>
      <c r="D5" s="366"/>
      <c r="E5" s="366"/>
    </row>
    <row r="6" spans="1:11" ht="27.75" customHeight="1" x14ac:dyDescent="0.2">
      <c r="A6" s="370" t="s">
        <v>173</v>
      </c>
      <c r="B6" s="370"/>
      <c r="C6" s="370"/>
      <c r="D6" s="370"/>
      <c r="E6" s="370"/>
      <c r="F6" s="77"/>
    </row>
    <row r="7" spans="1:11" x14ac:dyDescent="0.2">
      <c r="A7" s="369">
        <v>44545</v>
      </c>
      <c r="B7" s="369"/>
      <c r="C7" s="366"/>
      <c r="D7" s="366"/>
      <c r="E7" s="366"/>
    </row>
    <row r="9" spans="1:11" x14ac:dyDescent="0.2">
      <c r="A9" s="367" t="s">
        <v>61</v>
      </c>
      <c r="B9" s="371" t="s">
        <v>174</v>
      </c>
      <c r="C9" s="368" t="s">
        <v>62</v>
      </c>
      <c r="D9" s="368"/>
      <c r="E9" s="368"/>
      <c r="F9" s="85"/>
      <c r="J9" s="59"/>
      <c r="K9" s="59"/>
    </row>
    <row r="10" spans="1:11" x14ac:dyDescent="0.2">
      <c r="A10" s="367"/>
      <c r="B10" s="372"/>
      <c r="C10" s="346" t="s">
        <v>486</v>
      </c>
      <c r="D10" s="346" t="s">
        <v>487</v>
      </c>
      <c r="E10" s="346" t="s">
        <v>488</v>
      </c>
    </row>
    <row r="11" spans="1:11" x14ac:dyDescent="0.2">
      <c r="A11" s="46" t="s">
        <v>176</v>
      </c>
      <c r="B11" s="170" t="s">
        <v>175</v>
      </c>
      <c r="C11" s="347">
        <v>1688.53</v>
      </c>
      <c r="D11" s="355">
        <v>2019.56</v>
      </c>
      <c r="E11" s="347">
        <v>1961.65</v>
      </c>
    </row>
    <row r="12" spans="1:11" x14ac:dyDescent="0.2">
      <c r="A12" s="46" t="s">
        <v>63</v>
      </c>
      <c r="B12" s="170"/>
      <c r="C12" s="347"/>
      <c r="D12" s="42"/>
      <c r="E12" s="42"/>
    </row>
    <row r="13" spans="1:11" x14ac:dyDescent="0.2">
      <c r="A13" s="46" t="s">
        <v>491</v>
      </c>
      <c r="B13" s="170" t="s">
        <v>175</v>
      </c>
      <c r="C13" s="347"/>
      <c r="D13" s="42"/>
      <c r="E13" s="42"/>
      <c r="G13" s="21"/>
      <c r="H13" s="21"/>
      <c r="I13" s="21"/>
    </row>
    <row r="14" spans="1:11" x14ac:dyDescent="0.2">
      <c r="A14" s="46" t="s">
        <v>177</v>
      </c>
      <c r="B14" s="170" t="s">
        <v>175</v>
      </c>
      <c r="C14" s="86">
        <f>'ВЭС, ВПМЭС'!L83+'ЧЭС, ВПМЭС'!L71+'ВУЭС участок'!L23+'ЧЭС участок'!L34</f>
        <v>56.1</v>
      </c>
      <c r="D14" s="86">
        <f>'ВЭС, ВПМЭС'!M83+'ЧЭС, ВПМЭС'!M71+'ВУЭС участок'!M23+'ЧЭС участок'!M34</f>
        <v>67.2</v>
      </c>
      <c r="E14" s="86">
        <f>'ВЭС, ВПМЭС'!N83+'ЧЭС, ВПМЭС'!N71+'ВУЭС участок'!N23+'ЧЭС участок'!N34</f>
        <v>65.2</v>
      </c>
      <c r="F14" s="17"/>
      <c r="G14" s="318"/>
      <c r="H14" s="318"/>
      <c r="I14" s="318"/>
    </row>
    <row r="15" spans="1:11" x14ac:dyDescent="0.2">
      <c r="A15" s="46" t="s">
        <v>178</v>
      </c>
      <c r="B15" s="170" t="s">
        <v>111</v>
      </c>
      <c r="C15" s="188">
        <f>C14/C11</f>
        <v>3.32E-2</v>
      </c>
      <c r="D15" s="188">
        <f>D14/D11</f>
        <v>3.3300000000000003E-2</v>
      </c>
      <c r="E15" s="188">
        <f>E14/E11</f>
        <v>3.32E-2</v>
      </c>
      <c r="F15" s="338"/>
      <c r="G15" s="17"/>
      <c r="H15" s="17"/>
      <c r="I15" s="17"/>
    </row>
    <row r="16" spans="1:11" x14ac:dyDescent="0.2">
      <c r="A16" s="46" t="s">
        <v>179</v>
      </c>
      <c r="B16" s="170" t="s">
        <v>175</v>
      </c>
      <c r="C16" s="86">
        <f>Свод!B11</f>
        <v>877.4</v>
      </c>
      <c r="D16" s="86">
        <f>Свод!C11</f>
        <v>1044.4000000000001</v>
      </c>
      <c r="E16" s="86">
        <f>Свод!D11</f>
        <v>1037.3</v>
      </c>
      <c r="F16" s="310"/>
      <c r="G16" s="144"/>
      <c r="H16" s="144"/>
      <c r="I16" s="144"/>
    </row>
    <row r="17" spans="1:9" ht="12.75" customHeight="1" x14ac:dyDescent="0.2">
      <c r="A17" s="46" t="s">
        <v>180</v>
      </c>
      <c r="B17" s="170" t="s">
        <v>111</v>
      </c>
      <c r="C17" s="188">
        <f>C16/C11</f>
        <v>0.51959999999999995</v>
      </c>
      <c r="D17" s="188">
        <f>D16/D11</f>
        <v>0.5171</v>
      </c>
      <c r="E17" s="362">
        <f t="shared" ref="E17" si="0">E16/E11</f>
        <v>0.52900000000000003</v>
      </c>
      <c r="F17" s="338"/>
      <c r="G17" s="17"/>
      <c r="H17" s="17"/>
      <c r="I17" s="17"/>
    </row>
    <row r="18" spans="1:9" x14ac:dyDescent="0.2">
      <c r="A18" s="46" t="s">
        <v>181</v>
      </c>
      <c r="B18" s="170" t="s">
        <v>175</v>
      </c>
      <c r="C18" s="86">
        <f>Свод!H11</f>
        <v>169.6</v>
      </c>
      <c r="D18" s="86">
        <f>Свод!I11</f>
        <v>221.9</v>
      </c>
      <c r="E18" s="86">
        <f>Свод!J11</f>
        <v>210.3</v>
      </c>
      <c r="G18" s="119"/>
      <c r="H18" s="119"/>
      <c r="I18" s="119"/>
    </row>
    <row r="19" spans="1:9" x14ac:dyDescent="0.2">
      <c r="A19" s="46" t="s">
        <v>182</v>
      </c>
      <c r="B19" s="170" t="s">
        <v>111</v>
      </c>
      <c r="C19" s="188">
        <f>C18/C11</f>
        <v>0.1004</v>
      </c>
      <c r="D19" s="188">
        <f t="shared" ref="D19:E19" si="1">D18/D11</f>
        <v>0.1099</v>
      </c>
      <c r="E19" s="188">
        <f t="shared" si="1"/>
        <v>0.1072</v>
      </c>
      <c r="F19" s="338"/>
      <c r="G19" s="17"/>
      <c r="H19" s="17"/>
      <c r="I19" s="17"/>
    </row>
    <row r="20" spans="1:9" ht="25.5" x14ac:dyDescent="0.2">
      <c r="A20" s="46" t="s">
        <v>183</v>
      </c>
      <c r="B20" s="92" t="s">
        <v>175</v>
      </c>
      <c r="C20" s="323">
        <f>C16+C18</f>
        <v>1047</v>
      </c>
      <c r="D20" s="323">
        <f>D16+D18</f>
        <v>1266.3</v>
      </c>
      <c r="E20" s="323">
        <f>E16+E18</f>
        <v>1247.5999999999999</v>
      </c>
      <c r="F20" s="345"/>
      <c r="G20" s="363"/>
      <c r="H20" s="363"/>
      <c r="I20" s="363"/>
    </row>
    <row r="21" spans="1:9" x14ac:dyDescent="0.2">
      <c r="A21" s="46" t="s">
        <v>184</v>
      </c>
      <c r="B21" s="170" t="s">
        <v>111</v>
      </c>
      <c r="C21" s="188">
        <f>C20/C11</f>
        <v>0.62009999999999998</v>
      </c>
      <c r="D21" s="188">
        <f>D20/D11</f>
        <v>0.627</v>
      </c>
      <c r="E21" s="188">
        <f>E20/E11</f>
        <v>0.63600000000000001</v>
      </c>
      <c r="F21" s="338"/>
      <c r="G21" s="17"/>
      <c r="H21" s="17"/>
      <c r="I21" s="17"/>
    </row>
    <row r="22" spans="1:9" ht="38.25" x14ac:dyDescent="0.2">
      <c r="A22" s="46" t="s">
        <v>185</v>
      </c>
      <c r="B22" s="92" t="s">
        <v>111</v>
      </c>
      <c r="C22" s="172">
        <f>C20/C34</f>
        <v>0.83699999999999997</v>
      </c>
      <c r="D22" s="172">
        <f>D20/D34</f>
        <v>1.012</v>
      </c>
      <c r="E22" s="172">
        <f>E20/E34</f>
        <v>0.998</v>
      </c>
      <c r="F22" s="345"/>
      <c r="G22" s="119"/>
      <c r="H22" s="119"/>
      <c r="I22" s="119"/>
    </row>
    <row r="23" spans="1:9" ht="27" customHeight="1" x14ac:dyDescent="0.2">
      <c r="A23" s="89" t="s">
        <v>186</v>
      </c>
      <c r="B23" s="92" t="s">
        <v>111</v>
      </c>
      <c r="C23" s="173">
        <f>C22</f>
        <v>0.83699999999999997</v>
      </c>
      <c r="D23" s="173">
        <f t="shared" ref="D23:E23" si="2">D22</f>
        <v>1.012</v>
      </c>
      <c r="E23" s="173">
        <f t="shared" si="2"/>
        <v>0.998</v>
      </c>
    </row>
    <row r="24" spans="1:9" x14ac:dyDescent="0.2">
      <c r="A24" s="46" t="s">
        <v>187</v>
      </c>
      <c r="B24" s="170" t="s">
        <v>175</v>
      </c>
      <c r="C24" s="86">
        <f>Свод!E11</f>
        <v>821.3</v>
      </c>
      <c r="D24" s="86">
        <f>Свод!F11</f>
        <v>977.2</v>
      </c>
      <c r="E24" s="86">
        <f>Свод!G11</f>
        <v>972.1</v>
      </c>
    </row>
    <row r="25" spans="1:9" ht="26.25" customHeight="1" x14ac:dyDescent="0.2">
      <c r="A25" s="46" t="s">
        <v>188</v>
      </c>
      <c r="B25" s="92" t="s">
        <v>111</v>
      </c>
      <c r="C25" s="172">
        <f>C24/(C16-C14)</f>
        <v>1</v>
      </c>
      <c r="D25" s="190">
        <f>D24/(D16-D14)</f>
        <v>1</v>
      </c>
      <c r="E25" s="190">
        <f>E24/(E16-E14)</f>
        <v>1</v>
      </c>
      <c r="F25" s="179"/>
    </row>
    <row r="26" spans="1:9" x14ac:dyDescent="0.2">
      <c r="A26" s="46" t="s">
        <v>189</v>
      </c>
      <c r="B26" s="170" t="s">
        <v>175</v>
      </c>
      <c r="C26" s="347"/>
      <c r="D26" s="42"/>
      <c r="E26" s="42"/>
      <c r="F26" s="175"/>
    </row>
    <row r="27" spans="1:9" x14ac:dyDescent="0.2">
      <c r="A27" s="46" t="s">
        <v>190</v>
      </c>
      <c r="B27" s="170" t="s">
        <v>111</v>
      </c>
      <c r="C27" s="347"/>
      <c r="D27" s="42"/>
      <c r="E27" s="42"/>
      <c r="F27" s="175"/>
    </row>
    <row r="28" spans="1:9" x14ac:dyDescent="0.2">
      <c r="A28" s="46" t="s">
        <v>191</v>
      </c>
      <c r="B28" s="170" t="s">
        <v>175</v>
      </c>
      <c r="C28" s="86">
        <f>Свод!K11</f>
        <v>448</v>
      </c>
      <c r="D28" s="86">
        <f>Свод!L11</f>
        <v>544.4</v>
      </c>
      <c r="E28" s="86">
        <f>Свод!M11</f>
        <v>537</v>
      </c>
      <c r="F28" s="327"/>
    </row>
    <row r="29" spans="1:9" x14ac:dyDescent="0.2">
      <c r="A29" s="47" t="s">
        <v>192</v>
      </c>
      <c r="B29" s="171" t="s">
        <v>111</v>
      </c>
      <c r="C29" s="191">
        <f>C28/C20</f>
        <v>0.4279</v>
      </c>
      <c r="D29" s="191">
        <f t="shared" ref="D29" si="3">D28/D20</f>
        <v>0.4299</v>
      </c>
      <c r="E29" s="191">
        <f>E28/E20</f>
        <v>0.4304</v>
      </c>
      <c r="F29" s="205"/>
    </row>
    <row r="31" spans="1:9" hidden="1" x14ac:dyDescent="0.2">
      <c r="A31" s="364" t="s">
        <v>482</v>
      </c>
      <c r="B31" s="364"/>
      <c r="C31" s="61">
        <v>2068</v>
      </c>
      <c r="D31" s="61">
        <f>C31</f>
        <v>2068</v>
      </c>
      <c r="E31" s="61">
        <f>D31</f>
        <v>2068</v>
      </c>
    </row>
    <row r="32" spans="1:9" hidden="1" x14ac:dyDescent="0.2">
      <c r="A32" s="364" t="s">
        <v>27</v>
      </c>
      <c r="B32" s="364"/>
      <c r="C32" s="309">
        <v>68.3</v>
      </c>
      <c r="D32" s="61"/>
      <c r="E32" s="61"/>
    </row>
    <row r="33" spans="1:5" hidden="1" x14ac:dyDescent="0.2">
      <c r="A33" s="21" t="s">
        <v>483</v>
      </c>
      <c r="B33" s="21"/>
      <c r="C33" s="365">
        <v>1041.9000000000001</v>
      </c>
      <c r="D33" s="61"/>
      <c r="E33" s="61"/>
    </row>
    <row r="34" spans="1:5" hidden="1" x14ac:dyDescent="0.2">
      <c r="A34" s="21" t="s">
        <v>130</v>
      </c>
      <c r="B34" s="21"/>
      <c r="C34" s="365">
        <v>1250.7</v>
      </c>
      <c r="D34" s="309">
        <f>C34</f>
        <v>1250.7</v>
      </c>
      <c r="E34" s="309">
        <f>D34</f>
        <v>1250.7</v>
      </c>
    </row>
    <row r="35" spans="1:5" hidden="1" x14ac:dyDescent="0.2">
      <c r="D35" s="315"/>
      <c r="E35" s="315"/>
    </row>
  </sheetData>
  <mergeCells count="6">
    <mergeCell ref="A5:E5"/>
    <mergeCell ref="A9:A10"/>
    <mergeCell ref="C9:E9"/>
    <mergeCell ref="A7:E7"/>
    <mergeCell ref="A6:E6"/>
    <mergeCell ref="B9:B10"/>
  </mergeCells>
  <phoneticPr fontId="29" type="noConversion"/>
  <pageMargins left="0.9448818897637796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zoomScaleSheetLayoutView="96" workbookViewId="0">
      <selection activeCell="E17" sqref="E17"/>
    </sheetView>
  </sheetViews>
  <sheetFormatPr defaultRowHeight="12.75" x14ac:dyDescent="0.2"/>
  <cols>
    <col min="1" max="1" width="16.42578125" style="1" customWidth="1"/>
    <col min="2" max="2" width="16.28515625" style="1" customWidth="1"/>
    <col min="3" max="3" width="16.42578125" style="1" customWidth="1"/>
    <col min="4" max="4" width="18.85546875" style="1" customWidth="1"/>
    <col min="5" max="5" width="23.28515625" style="1" customWidth="1"/>
    <col min="6" max="6" width="20.28515625" style="1" customWidth="1"/>
    <col min="7" max="7" width="29" style="1" customWidth="1"/>
    <col min="8" max="8" width="4.140625" style="1" hidden="1" customWidth="1"/>
    <col min="9" max="9" width="4.5703125" style="1" hidden="1" customWidth="1"/>
    <col min="10" max="11" width="0" style="1" hidden="1" customWidth="1"/>
    <col min="12" max="16384" width="9.140625" style="1"/>
  </cols>
  <sheetData>
    <row r="1" spans="1:9" x14ac:dyDescent="0.2">
      <c r="A1" s="1" t="s">
        <v>150</v>
      </c>
    </row>
    <row r="2" spans="1:9" x14ac:dyDescent="0.2">
      <c r="A2" s="1" t="s">
        <v>495</v>
      </c>
    </row>
    <row r="4" spans="1:9" x14ac:dyDescent="0.2">
      <c r="A4" s="1" t="s">
        <v>151</v>
      </c>
    </row>
    <row r="5" spans="1:9" x14ac:dyDescent="0.2">
      <c r="A5" s="1" t="s">
        <v>152</v>
      </c>
    </row>
    <row r="7" spans="1:9" ht="15" customHeight="1" x14ac:dyDescent="0.2">
      <c r="A7" s="453" t="s">
        <v>142</v>
      </c>
      <c r="B7" s="455" t="s">
        <v>143</v>
      </c>
      <c r="C7" s="456"/>
      <c r="D7" s="456"/>
      <c r="E7" s="456"/>
      <c r="F7" s="456"/>
      <c r="G7" s="457"/>
    </row>
    <row r="8" spans="1:9" s="264" customFormat="1" ht="45" x14ac:dyDescent="0.2">
      <c r="A8" s="454"/>
      <c r="B8" s="167" t="s">
        <v>144</v>
      </c>
      <c r="C8" s="168" t="s">
        <v>145</v>
      </c>
      <c r="D8" s="168" t="s">
        <v>146</v>
      </c>
      <c r="E8" s="168" t="s">
        <v>147</v>
      </c>
      <c r="F8" s="168" t="s">
        <v>148</v>
      </c>
      <c r="G8" s="168" t="s">
        <v>149</v>
      </c>
    </row>
    <row r="9" spans="1:9" s="264" customFormat="1" ht="15" x14ac:dyDescent="0.2">
      <c r="A9" s="167" t="s">
        <v>153</v>
      </c>
      <c r="B9" s="167">
        <v>5793815</v>
      </c>
      <c r="C9" s="167" t="s">
        <v>154</v>
      </c>
      <c r="D9" s="167">
        <v>19401</v>
      </c>
      <c r="E9" s="167">
        <v>4210011</v>
      </c>
      <c r="F9" s="167">
        <v>30002</v>
      </c>
      <c r="G9" s="167">
        <v>34</v>
      </c>
    </row>
    <row r="10" spans="1:9" s="158" customFormat="1" hidden="1" x14ac:dyDescent="0.2">
      <c r="B10" s="158" t="s">
        <v>155</v>
      </c>
      <c r="D10" s="158" t="s">
        <v>155</v>
      </c>
      <c r="F10" s="158" t="s">
        <v>155</v>
      </c>
      <c r="I10" s="1" t="s">
        <v>156</v>
      </c>
    </row>
    <row r="13" spans="1:9" x14ac:dyDescent="0.2">
      <c r="A13" s="1" t="s">
        <v>157</v>
      </c>
    </row>
    <row r="15" spans="1:9" s="160" customFormat="1" ht="25.5" x14ac:dyDescent="0.2">
      <c r="A15" s="458" t="s">
        <v>157</v>
      </c>
      <c r="B15" s="459"/>
      <c r="C15" s="159" t="s">
        <v>158</v>
      </c>
      <c r="D15" s="159" t="s">
        <v>159</v>
      </c>
      <c r="E15" s="159" t="s">
        <v>160</v>
      </c>
      <c r="F15" s="159" t="s">
        <v>171</v>
      </c>
      <c r="G15" s="159" t="s">
        <v>161</v>
      </c>
    </row>
    <row r="16" spans="1:9" s="165" customFormat="1" ht="38.25" customHeight="1" x14ac:dyDescent="0.2">
      <c r="A16" s="161" t="s">
        <v>162</v>
      </c>
      <c r="B16" s="161"/>
      <c r="C16" s="162">
        <v>211</v>
      </c>
      <c r="D16" s="161" t="s">
        <v>484</v>
      </c>
      <c r="E16" s="163" t="s">
        <v>496</v>
      </c>
      <c r="F16" s="162" t="s">
        <v>243</v>
      </c>
      <c r="G16" s="164" t="s">
        <v>485</v>
      </c>
    </row>
    <row r="17" spans="1:7" s="165" customFormat="1" x14ac:dyDescent="0.2">
      <c r="A17" s="161" t="s">
        <v>163</v>
      </c>
      <c r="B17" s="161"/>
      <c r="C17" s="162">
        <v>212</v>
      </c>
      <c r="D17" s="161" t="s">
        <v>164</v>
      </c>
      <c r="E17" s="163" t="s">
        <v>165</v>
      </c>
      <c r="F17" s="162" t="s">
        <v>172</v>
      </c>
      <c r="G17" s="164" t="s">
        <v>166</v>
      </c>
    </row>
  </sheetData>
  <mergeCells count="3">
    <mergeCell ref="A7:A8"/>
    <mergeCell ref="B7:G7"/>
    <mergeCell ref="A15:B15"/>
  </mergeCells>
  <hyperlinks>
    <hyperlink ref="A7" r:id="rId1" display="consultantplus://offline/ref=D12E3ED026AEE1394352B956818EC35D912146EBDDCE7283BA2868A1F90069DE2A73D318699AF2C87FEB34A539u200L"/>
    <hyperlink ref="C8" r:id="rId2" display="consultantplus://offline/ref=D12E3ED026AEE1394352B956818EC35D912146EBDCC77283BA2868A1F90069DE2A73D318699AF2C87FEB34A539u200L"/>
    <hyperlink ref="D8" r:id="rId3" display="consultantplus://offline/ref=D12E3ED026AEE1394352B956818EC35D912148EED2CF7283BA2868A1F90069DE2A73D318699AF2C87FEB34A539u200L"/>
    <hyperlink ref="E8" r:id="rId4" display="consultantplus://offline/ref=D12E3ED026AEE1394352B956818EC35D912144EEDDC37283BA2868A1F90069DE2A73D318699AF2C87FEB34A539u200L"/>
    <hyperlink ref="F8" r:id="rId5" display="consultantplus://offline/ref=D12E3ED026AEE1394352B956818EC35D932649EBDCC77283BA2868A1F90069DE2A73D318699AF2C87FEB34A539u200L"/>
    <hyperlink ref="G8" r:id="rId6" display="consultantplus://offline/ref=D12E3ED026AEE1394352B956818EC35D932249EBD9C57283BA2868A1F90069DE38738B14699CECC976FE62F47C7D58503C55CE71304BE5C3uC0AL"/>
    <hyperlink ref="G17" r:id="rId7"/>
    <hyperlink ref="G16" r:id="rId8"/>
  </hyperlinks>
  <pageMargins left="0.39370078740157483" right="0.39370078740157483" top="0.74803149606299213" bottom="0.74803149606299213" header="0.31496062992125984" footer="0.31496062992125984"/>
  <pageSetup paperSize="9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82"/>
  <sheetViews>
    <sheetView topLeftCell="A6" zoomScaleNormal="100" zoomScaleSheetLayoutView="100" workbookViewId="0">
      <pane xSplit="1" ySplit="4" topLeftCell="BM10" activePane="bottomRight" state="frozen"/>
      <selection activeCell="A6" sqref="A6"/>
      <selection pane="topRight" activeCell="B6" sqref="B6"/>
      <selection pane="bottomLeft" activeCell="A10" sqref="A10"/>
      <selection pane="bottomRight" activeCell="AT84" sqref="AT84"/>
    </sheetView>
  </sheetViews>
  <sheetFormatPr defaultColWidth="0.85546875" defaultRowHeight="12.75" x14ac:dyDescent="0.2"/>
  <cols>
    <col min="1" max="1" width="9.42578125" style="298" customWidth="1"/>
    <col min="2" max="85" width="6.7109375" style="298" customWidth="1"/>
    <col min="86" max="94" width="7.7109375" style="321" customWidth="1"/>
    <col min="95" max="96" width="6.7109375" style="321" hidden="1" customWidth="1"/>
    <col min="97" max="97" width="6.7109375" style="298" hidden="1" customWidth="1"/>
    <col min="98" max="98" width="6.5703125" style="298" hidden="1" customWidth="1"/>
    <col min="99" max="99" width="6.7109375" style="298" hidden="1" customWidth="1"/>
    <col min="100" max="100" width="7.140625" style="298" hidden="1" customWidth="1"/>
    <col min="101" max="101" width="7.85546875" style="298" customWidth="1"/>
    <col min="102" max="102" width="5.7109375" style="298" customWidth="1"/>
    <col min="103" max="170" width="4.7109375" style="298" customWidth="1"/>
    <col min="171" max="16384" width="0.85546875" style="298"/>
  </cols>
  <sheetData>
    <row r="1" spans="1:101" x14ac:dyDescent="0.2">
      <c r="A1" s="128"/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321" t="str">
        <f>'Сумма АЧР'!D1</f>
        <v>Приложение №10</v>
      </c>
      <c r="CI1" s="128"/>
      <c r="CJ1" s="128"/>
      <c r="CL1" s="128"/>
      <c r="CM1" s="128"/>
      <c r="CN1" s="128"/>
      <c r="CO1" s="128"/>
      <c r="CP1" s="128"/>
      <c r="CQ1" s="128"/>
      <c r="CR1" s="128"/>
    </row>
    <row r="2" spans="1:101" x14ac:dyDescent="0.2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128"/>
      <c r="AO2" s="128"/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  <c r="BM2" s="128"/>
      <c r="BN2" s="128"/>
      <c r="BO2" s="128"/>
      <c r="BP2" s="128"/>
      <c r="BQ2" s="128"/>
      <c r="BR2" s="128"/>
      <c r="BS2" s="128"/>
      <c r="BT2" s="128"/>
      <c r="BU2" s="128"/>
      <c r="BV2" s="128"/>
      <c r="BW2" s="128"/>
      <c r="BX2" s="128"/>
      <c r="BY2" s="128"/>
      <c r="BZ2" s="128"/>
      <c r="CA2" s="128"/>
      <c r="CB2" s="128"/>
      <c r="CC2" s="128"/>
      <c r="CD2" s="128"/>
      <c r="CE2" s="128"/>
      <c r="CF2" s="128"/>
      <c r="CG2" s="128"/>
      <c r="CH2" s="321" t="str">
        <f>'Сумма АЧР'!D2</f>
        <v>к приказу Минэнерго России</v>
      </c>
      <c r="CI2" s="128"/>
      <c r="CJ2" s="128"/>
      <c r="CK2" s="298"/>
      <c r="CL2" s="128"/>
      <c r="CM2" s="128"/>
      <c r="CN2" s="128"/>
      <c r="CO2" s="128"/>
      <c r="CP2" s="128"/>
      <c r="CQ2" s="128"/>
      <c r="CR2" s="128"/>
    </row>
    <row r="3" spans="1:101" ht="12" customHeight="1" x14ac:dyDescent="0.2">
      <c r="CH3" s="321" t="str">
        <f>'Сумма АЧР'!D3</f>
        <v>от 06 июня 2013 г. № 290</v>
      </c>
    </row>
    <row r="4" spans="1:101" x14ac:dyDescent="0.2">
      <c r="A4" s="380" t="s">
        <v>193</v>
      </c>
      <c r="B4" s="380"/>
      <c r="C4" s="380"/>
      <c r="D4" s="380"/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  <c r="AE4" s="380"/>
      <c r="AF4" s="380"/>
      <c r="AG4" s="380"/>
      <c r="AH4" s="380"/>
      <c r="AI4" s="380"/>
      <c r="AJ4" s="380"/>
      <c r="AK4" s="380"/>
      <c r="AL4" s="380"/>
      <c r="AM4" s="380"/>
      <c r="AN4" s="380"/>
      <c r="AO4" s="380"/>
      <c r="AP4" s="380"/>
      <c r="AQ4" s="380"/>
      <c r="AR4" s="380"/>
      <c r="AS4" s="380"/>
      <c r="AT4" s="380"/>
      <c r="AU4" s="380"/>
      <c r="AV4" s="380"/>
      <c r="AW4" s="380"/>
      <c r="AX4" s="380"/>
      <c r="AY4" s="380"/>
      <c r="AZ4" s="380"/>
      <c r="BA4" s="380"/>
      <c r="BB4" s="380"/>
      <c r="BC4" s="380"/>
      <c r="BD4" s="380"/>
      <c r="BE4" s="380"/>
      <c r="BF4" s="380"/>
      <c r="BG4" s="380"/>
      <c r="BH4" s="380"/>
      <c r="BI4" s="380"/>
      <c r="BJ4" s="380"/>
      <c r="BK4" s="380"/>
      <c r="BL4" s="380"/>
      <c r="BM4" s="380"/>
      <c r="BN4" s="380"/>
      <c r="BO4" s="380"/>
      <c r="BP4" s="380"/>
      <c r="BQ4" s="380"/>
      <c r="BR4" s="380"/>
      <c r="BS4" s="380"/>
      <c r="BT4" s="380"/>
      <c r="BU4" s="380"/>
      <c r="BV4" s="380"/>
      <c r="BW4" s="380"/>
      <c r="BX4" s="380"/>
      <c r="BY4" s="380"/>
      <c r="BZ4" s="380"/>
      <c r="CA4" s="380"/>
      <c r="CB4" s="380"/>
      <c r="CC4" s="380"/>
      <c r="CD4" s="380"/>
      <c r="CE4" s="380"/>
      <c r="CF4" s="380"/>
      <c r="CG4" s="380"/>
      <c r="CH4" s="380"/>
      <c r="CI4" s="380"/>
      <c r="CJ4" s="380"/>
      <c r="CK4" s="380"/>
      <c r="CL4" s="380"/>
      <c r="CM4" s="380"/>
      <c r="CN4" s="380"/>
      <c r="CO4" s="380"/>
      <c r="CP4" s="380"/>
      <c r="CQ4" s="348"/>
      <c r="CR4" s="348"/>
    </row>
    <row r="6" spans="1:101" ht="15.75" customHeight="1" x14ac:dyDescent="0.2">
      <c r="A6" s="381" t="s">
        <v>36</v>
      </c>
      <c r="B6" s="382" t="s">
        <v>37</v>
      </c>
      <c r="C6" s="382"/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B6" s="382"/>
      <c r="AC6" s="382"/>
      <c r="AD6" s="382"/>
      <c r="AE6" s="382"/>
      <c r="AF6" s="382"/>
      <c r="AG6" s="382"/>
      <c r="AH6" s="382"/>
      <c r="AI6" s="382"/>
      <c r="AJ6" s="382"/>
      <c r="AK6" s="382"/>
      <c r="AL6" s="382"/>
      <c r="AM6" s="382"/>
      <c r="AN6" s="382"/>
      <c r="AO6" s="382"/>
      <c r="AP6" s="382"/>
      <c r="AQ6" s="382"/>
      <c r="AR6" s="382"/>
      <c r="AS6" s="382"/>
      <c r="AT6" s="382"/>
      <c r="AU6" s="382"/>
      <c r="AV6" s="382"/>
      <c r="AW6" s="382"/>
      <c r="AX6" s="382"/>
      <c r="AY6" s="382"/>
      <c r="AZ6" s="382"/>
      <c r="BA6" s="382"/>
      <c r="BB6" s="382"/>
      <c r="BC6" s="382"/>
      <c r="BD6" s="382"/>
      <c r="BE6" s="382"/>
      <c r="BF6" s="382"/>
      <c r="BG6" s="382"/>
      <c r="BH6" s="382"/>
      <c r="BI6" s="382"/>
      <c r="BJ6" s="382"/>
      <c r="BK6" s="382"/>
      <c r="BL6" s="382"/>
      <c r="BM6" s="382"/>
      <c r="BN6" s="382"/>
      <c r="BO6" s="382"/>
      <c r="BP6" s="382"/>
      <c r="BQ6" s="382"/>
      <c r="BR6" s="382"/>
      <c r="BS6" s="382"/>
      <c r="BT6" s="382"/>
      <c r="BU6" s="382"/>
      <c r="BV6" s="382"/>
      <c r="BW6" s="382"/>
      <c r="BX6" s="382"/>
      <c r="BY6" s="382"/>
      <c r="BZ6" s="382"/>
      <c r="CA6" s="382"/>
      <c r="CB6" s="382"/>
      <c r="CC6" s="382"/>
      <c r="CD6" s="382"/>
      <c r="CE6" s="382"/>
      <c r="CF6" s="382"/>
      <c r="CG6" s="382"/>
      <c r="CH6" s="383" t="s">
        <v>492</v>
      </c>
      <c r="CI6" s="384"/>
      <c r="CJ6" s="385"/>
      <c r="CK6" s="383" t="s">
        <v>493</v>
      </c>
      <c r="CL6" s="384"/>
      <c r="CM6" s="385"/>
      <c r="CN6" s="381" t="s">
        <v>169</v>
      </c>
      <c r="CO6" s="381"/>
      <c r="CP6" s="381"/>
      <c r="CQ6" s="351"/>
      <c r="CR6" s="351"/>
      <c r="CS6" s="376" t="s">
        <v>2</v>
      </c>
      <c r="CT6" s="377"/>
      <c r="CU6" s="377"/>
      <c r="CV6" s="122"/>
    </row>
    <row r="7" spans="1:101" ht="14.25" customHeight="1" x14ac:dyDescent="0.2">
      <c r="A7" s="381"/>
      <c r="B7" s="382" t="s">
        <v>60</v>
      </c>
      <c r="C7" s="382"/>
      <c r="D7" s="382"/>
      <c r="E7" s="382"/>
      <c r="F7" s="382"/>
      <c r="G7" s="382"/>
      <c r="H7" s="382"/>
      <c r="I7" s="382"/>
      <c r="J7" s="382"/>
      <c r="K7" s="382"/>
      <c r="L7" s="382"/>
      <c r="M7" s="382"/>
      <c r="N7" s="382"/>
      <c r="O7" s="382"/>
      <c r="P7" s="382"/>
      <c r="Q7" s="382" t="s">
        <v>38</v>
      </c>
      <c r="R7" s="382"/>
      <c r="S7" s="382"/>
      <c r="T7" s="382"/>
      <c r="U7" s="382"/>
      <c r="V7" s="382"/>
      <c r="W7" s="382"/>
      <c r="X7" s="382"/>
      <c r="Y7" s="382"/>
      <c r="Z7" s="382"/>
      <c r="AA7" s="382"/>
      <c r="AB7" s="382"/>
      <c r="AC7" s="382"/>
      <c r="AD7" s="382"/>
      <c r="AE7" s="382"/>
      <c r="AF7" s="382"/>
      <c r="AG7" s="382"/>
      <c r="AH7" s="382"/>
      <c r="AI7" s="382"/>
      <c r="AJ7" s="382"/>
      <c r="AK7" s="382"/>
      <c r="AL7" s="382"/>
      <c r="AM7" s="382"/>
      <c r="AN7" s="382"/>
      <c r="AO7" s="382" t="s">
        <v>39</v>
      </c>
      <c r="AP7" s="382"/>
      <c r="AQ7" s="382"/>
      <c r="AR7" s="382"/>
      <c r="AS7" s="382"/>
      <c r="AT7" s="382"/>
      <c r="AU7" s="382"/>
      <c r="AV7" s="382"/>
      <c r="AW7" s="382"/>
      <c r="AX7" s="382"/>
      <c r="AY7" s="382"/>
      <c r="AZ7" s="382"/>
      <c r="BA7" s="382"/>
      <c r="BB7" s="382"/>
      <c r="BC7" s="382"/>
      <c r="BD7" s="382"/>
      <c r="BE7" s="382"/>
      <c r="BF7" s="382"/>
      <c r="BG7" s="382"/>
      <c r="BH7" s="382"/>
      <c r="BI7" s="382"/>
      <c r="BJ7" s="382"/>
      <c r="BK7" s="382"/>
      <c r="BL7" s="382"/>
      <c r="BM7" s="382" t="s">
        <v>40</v>
      </c>
      <c r="BN7" s="382"/>
      <c r="BO7" s="382"/>
      <c r="BP7" s="382"/>
      <c r="BQ7" s="382"/>
      <c r="BR7" s="382"/>
      <c r="BS7" s="382"/>
      <c r="BT7" s="382"/>
      <c r="BU7" s="382"/>
      <c r="BV7" s="382"/>
      <c r="BW7" s="382"/>
      <c r="BX7" s="382"/>
      <c r="BY7" s="382"/>
      <c r="BZ7" s="382"/>
      <c r="CA7" s="382"/>
      <c r="CB7" s="382"/>
      <c r="CC7" s="382"/>
      <c r="CD7" s="382"/>
      <c r="CE7" s="382"/>
      <c r="CF7" s="382"/>
      <c r="CG7" s="382"/>
      <c r="CH7" s="386"/>
      <c r="CI7" s="387"/>
      <c r="CJ7" s="388"/>
      <c r="CK7" s="386"/>
      <c r="CL7" s="387"/>
      <c r="CM7" s="388"/>
      <c r="CN7" s="381"/>
      <c r="CO7" s="381"/>
      <c r="CP7" s="381"/>
      <c r="CQ7" s="352"/>
      <c r="CR7" s="352"/>
      <c r="CS7" s="378" t="s">
        <v>108</v>
      </c>
      <c r="CT7" s="379"/>
      <c r="CU7" s="379"/>
      <c r="CV7" s="309"/>
    </row>
    <row r="8" spans="1:101" ht="16.5" customHeight="1" x14ac:dyDescent="0.2">
      <c r="A8" s="381"/>
      <c r="B8" s="382" t="s">
        <v>462</v>
      </c>
      <c r="C8" s="382"/>
      <c r="D8" s="382"/>
      <c r="E8" s="373" t="s">
        <v>463</v>
      </c>
      <c r="F8" s="374"/>
      <c r="G8" s="375"/>
      <c r="H8" s="373" t="s">
        <v>464</v>
      </c>
      <c r="I8" s="374"/>
      <c r="J8" s="375"/>
      <c r="K8" s="373" t="s">
        <v>465</v>
      </c>
      <c r="L8" s="374"/>
      <c r="M8" s="375"/>
      <c r="N8" s="373" t="s">
        <v>466</v>
      </c>
      <c r="O8" s="374"/>
      <c r="P8" s="375"/>
      <c r="Q8" s="382" t="s">
        <v>468</v>
      </c>
      <c r="R8" s="382"/>
      <c r="S8" s="382"/>
      <c r="T8" s="373" t="s">
        <v>95</v>
      </c>
      <c r="U8" s="374"/>
      <c r="V8" s="375"/>
      <c r="W8" s="373" t="s">
        <v>94</v>
      </c>
      <c r="X8" s="374"/>
      <c r="Y8" s="375"/>
      <c r="Z8" s="373" t="s">
        <v>469</v>
      </c>
      <c r="AA8" s="374"/>
      <c r="AB8" s="375"/>
      <c r="AC8" s="373" t="s">
        <v>93</v>
      </c>
      <c r="AD8" s="374"/>
      <c r="AE8" s="375"/>
      <c r="AF8" s="373" t="s">
        <v>470</v>
      </c>
      <c r="AG8" s="374"/>
      <c r="AH8" s="375"/>
      <c r="AI8" s="373" t="s">
        <v>92</v>
      </c>
      <c r="AJ8" s="374"/>
      <c r="AK8" s="375"/>
      <c r="AL8" s="373" t="s">
        <v>467</v>
      </c>
      <c r="AM8" s="374"/>
      <c r="AN8" s="375"/>
      <c r="AO8" s="382" t="s">
        <v>471</v>
      </c>
      <c r="AP8" s="382"/>
      <c r="AQ8" s="382"/>
      <c r="AR8" s="373" t="s">
        <v>92</v>
      </c>
      <c r="AS8" s="374"/>
      <c r="AT8" s="375"/>
      <c r="AU8" s="373" t="s">
        <v>91</v>
      </c>
      <c r="AV8" s="374"/>
      <c r="AW8" s="375"/>
      <c r="AX8" s="373" t="s">
        <v>472</v>
      </c>
      <c r="AY8" s="374"/>
      <c r="AZ8" s="375"/>
      <c r="BA8" s="373" t="s">
        <v>90</v>
      </c>
      <c r="BB8" s="374"/>
      <c r="BC8" s="375"/>
      <c r="BD8" s="373" t="s">
        <v>473</v>
      </c>
      <c r="BE8" s="374"/>
      <c r="BF8" s="375"/>
      <c r="BG8" s="373" t="s">
        <v>474</v>
      </c>
      <c r="BH8" s="374"/>
      <c r="BI8" s="375"/>
      <c r="BJ8" s="373" t="s">
        <v>475</v>
      </c>
      <c r="BK8" s="374"/>
      <c r="BL8" s="375"/>
      <c r="BM8" s="382" t="s">
        <v>476</v>
      </c>
      <c r="BN8" s="382"/>
      <c r="BO8" s="382"/>
      <c r="BP8" s="373" t="s">
        <v>88</v>
      </c>
      <c r="BQ8" s="374"/>
      <c r="BR8" s="375"/>
      <c r="BS8" s="373" t="s">
        <v>87</v>
      </c>
      <c r="BT8" s="374"/>
      <c r="BU8" s="375"/>
      <c r="BV8" s="373" t="s">
        <v>86</v>
      </c>
      <c r="BW8" s="374"/>
      <c r="BX8" s="375"/>
      <c r="BY8" s="373" t="s">
        <v>85</v>
      </c>
      <c r="BZ8" s="374"/>
      <c r="CA8" s="375"/>
      <c r="CB8" s="382" t="s">
        <v>477</v>
      </c>
      <c r="CC8" s="382"/>
      <c r="CD8" s="382"/>
      <c r="CE8" s="382" t="s">
        <v>84</v>
      </c>
      <c r="CF8" s="382"/>
      <c r="CG8" s="382"/>
      <c r="CH8" s="389"/>
      <c r="CI8" s="390"/>
      <c r="CJ8" s="391"/>
      <c r="CK8" s="389"/>
      <c r="CL8" s="390"/>
      <c r="CM8" s="391"/>
      <c r="CN8" s="381"/>
      <c r="CO8" s="381"/>
      <c r="CP8" s="381"/>
      <c r="CQ8" s="352"/>
      <c r="CR8" s="352"/>
      <c r="CS8" s="155">
        <f>CK32/20</f>
        <v>41.1</v>
      </c>
      <c r="CT8" s="155">
        <f>CL32/20</f>
        <v>48.9</v>
      </c>
      <c r="CU8" s="155">
        <f>CM32/20</f>
        <v>48.6</v>
      </c>
      <c r="CV8" s="340"/>
      <c r="CW8" s="340"/>
    </row>
    <row r="9" spans="1:101" ht="15" customHeight="1" x14ac:dyDescent="0.2">
      <c r="A9" s="42"/>
      <c r="B9" s="347" t="str">
        <f>'Сумма АЧР'!C10</f>
        <v>4-00</v>
      </c>
      <c r="C9" s="347" t="str">
        <f>'Сумма АЧР'!D10</f>
        <v>9-00</v>
      </c>
      <c r="D9" s="347" t="str">
        <f>'Сумма АЧР'!E10</f>
        <v>18-00</v>
      </c>
      <c r="E9" s="347" t="str">
        <f>B9</f>
        <v>4-00</v>
      </c>
      <c r="F9" s="347" t="str">
        <f t="shared" ref="F9:M9" si="0">C9</f>
        <v>9-00</v>
      </c>
      <c r="G9" s="347" t="str">
        <f t="shared" si="0"/>
        <v>18-00</v>
      </c>
      <c r="H9" s="347" t="str">
        <f t="shared" si="0"/>
        <v>4-00</v>
      </c>
      <c r="I9" s="347" t="str">
        <f t="shared" si="0"/>
        <v>9-00</v>
      </c>
      <c r="J9" s="347" t="str">
        <f t="shared" si="0"/>
        <v>18-00</v>
      </c>
      <c r="K9" s="347" t="str">
        <f t="shared" si="0"/>
        <v>4-00</v>
      </c>
      <c r="L9" s="347" t="str">
        <f t="shared" si="0"/>
        <v>9-00</v>
      </c>
      <c r="M9" s="347" t="str">
        <f t="shared" si="0"/>
        <v>18-00</v>
      </c>
      <c r="N9" s="347" t="str">
        <f>K9</f>
        <v>4-00</v>
      </c>
      <c r="O9" s="347" t="str">
        <f t="shared" ref="O9:P9" si="1">L9</f>
        <v>9-00</v>
      </c>
      <c r="P9" s="347" t="str">
        <f t="shared" si="1"/>
        <v>18-00</v>
      </c>
      <c r="Q9" s="347" t="str">
        <f>N9</f>
        <v>4-00</v>
      </c>
      <c r="R9" s="347" t="str">
        <f t="shared" ref="R9:S9" si="2">O9</f>
        <v>9-00</v>
      </c>
      <c r="S9" s="347" t="str">
        <f t="shared" si="2"/>
        <v>18-00</v>
      </c>
      <c r="T9" s="347" t="str">
        <f>Q9</f>
        <v>4-00</v>
      </c>
      <c r="U9" s="347" t="str">
        <f t="shared" ref="U9:AN9" si="3">R9</f>
        <v>9-00</v>
      </c>
      <c r="V9" s="347" t="str">
        <f t="shared" si="3"/>
        <v>18-00</v>
      </c>
      <c r="W9" s="347" t="str">
        <f t="shared" si="3"/>
        <v>4-00</v>
      </c>
      <c r="X9" s="347" t="str">
        <f t="shared" si="3"/>
        <v>9-00</v>
      </c>
      <c r="Y9" s="347" t="str">
        <f t="shared" si="3"/>
        <v>18-00</v>
      </c>
      <c r="Z9" s="347" t="str">
        <f t="shared" si="3"/>
        <v>4-00</v>
      </c>
      <c r="AA9" s="347" t="str">
        <f t="shared" si="3"/>
        <v>9-00</v>
      </c>
      <c r="AB9" s="347" t="str">
        <f t="shared" si="3"/>
        <v>18-00</v>
      </c>
      <c r="AC9" s="347" t="str">
        <f t="shared" si="3"/>
        <v>4-00</v>
      </c>
      <c r="AD9" s="347" t="str">
        <f t="shared" si="3"/>
        <v>9-00</v>
      </c>
      <c r="AE9" s="347" t="str">
        <f t="shared" si="3"/>
        <v>18-00</v>
      </c>
      <c r="AF9" s="347" t="str">
        <f t="shared" si="3"/>
        <v>4-00</v>
      </c>
      <c r="AG9" s="347" t="str">
        <f t="shared" si="3"/>
        <v>9-00</v>
      </c>
      <c r="AH9" s="347" t="str">
        <f t="shared" si="3"/>
        <v>18-00</v>
      </c>
      <c r="AI9" s="347" t="str">
        <f t="shared" si="3"/>
        <v>4-00</v>
      </c>
      <c r="AJ9" s="347" t="str">
        <f t="shared" si="3"/>
        <v>9-00</v>
      </c>
      <c r="AK9" s="347" t="str">
        <f t="shared" si="3"/>
        <v>18-00</v>
      </c>
      <c r="AL9" s="347" t="str">
        <f t="shared" si="3"/>
        <v>4-00</v>
      </c>
      <c r="AM9" s="347" t="str">
        <f t="shared" si="3"/>
        <v>9-00</v>
      </c>
      <c r="AN9" s="347" t="str">
        <f t="shared" si="3"/>
        <v>18-00</v>
      </c>
      <c r="AO9" s="347" t="str">
        <f>AL9</f>
        <v>4-00</v>
      </c>
      <c r="AP9" s="347" t="str">
        <f t="shared" ref="AP9:BL9" si="4">AM9</f>
        <v>9-00</v>
      </c>
      <c r="AQ9" s="347" t="str">
        <f t="shared" si="4"/>
        <v>18-00</v>
      </c>
      <c r="AR9" s="347" t="str">
        <f t="shared" si="4"/>
        <v>4-00</v>
      </c>
      <c r="AS9" s="347" t="str">
        <f t="shared" si="4"/>
        <v>9-00</v>
      </c>
      <c r="AT9" s="347" t="str">
        <f t="shared" si="4"/>
        <v>18-00</v>
      </c>
      <c r="AU9" s="347" t="str">
        <f t="shared" si="4"/>
        <v>4-00</v>
      </c>
      <c r="AV9" s="347" t="str">
        <f t="shared" si="4"/>
        <v>9-00</v>
      </c>
      <c r="AW9" s="347" t="str">
        <f t="shared" si="4"/>
        <v>18-00</v>
      </c>
      <c r="AX9" s="347" t="str">
        <f t="shared" si="4"/>
        <v>4-00</v>
      </c>
      <c r="AY9" s="347" t="str">
        <f t="shared" si="4"/>
        <v>9-00</v>
      </c>
      <c r="AZ9" s="347" t="str">
        <f t="shared" si="4"/>
        <v>18-00</v>
      </c>
      <c r="BA9" s="347" t="str">
        <f t="shared" ref="BA9" si="5">AX9</f>
        <v>4-00</v>
      </c>
      <c r="BB9" s="347" t="str">
        <f t="shared" ref="BB9" si="6">AY9</f>
        <v>9-00</v>
      </c>
      <c r="BC9" s="347" t="str">
        <f t="shared" ref="BC9" si="7">AZ9</f>
        <v>18-00</v>
      </c>
      <c r="BD9" s="347" t="str">
        <f>AX9</f>
        <v>4-00</v>
      </c>
      <c r="BE9" s="347" t="str">
        <f>AY9</f>
        <v>9-00</v>
      </c>
      <c r="BF9" s="347" t="str">
        <f>AZ9</f>
        <v>18-00</v>
      </c>
      <c r="BG9" s="347" t="str">
        <f t="shared" si="4"/>
        <v>4-00</v>
      </c>
      <c r="BH9" s="347" t="str">
        <f t="shared" si="4"/>
        <v>9-00</v>
      </c>
      <c r="BI9" s="347" t="str">
        <f t="shared" si="4"/>
        <v>18-00</v>
      </c>
      <c r="BJ9" s="347" t="str">
        <f t="shared" si="4"/>
        <v>4-00</v>
      </c>
      <c r="BK9" s="347" t="str">
        <f t="shared" si="4"/>
        <v>9-00</v>
      </c>
      <c r="BL9" s="347" t="str">
        <f t="shared" si="4"/>
        <v>18-00</v>
      </c>
      <c r="BM9" s="347" t="str">
        <f>BJ9</f>
        <v>4-00</v>
      </c>
      <c r="BN9" s="347" t="str">
        <f t="shared" ref="BN9:CG9" si="8">BK9</f>
        <v>9-00</v>
      </c>
      <c r="BO9" s="347" t="str">
        <f t="shared" si="8"/>
        <v>18-00</v>
      </c>
      <c r="BP9" s="347" t="str">
        <f t="shared" si="8"/>
        <v>4-00</v>
      </c>
      <c r="BQ9" s="347" t="str">
        <f t="shared" si="8"/>
        <v>9-00</v>
      </c>
      <c r="BR9" s="347" t="str">
        <f t="shared" si="8"/>
        <v>18-00</v>
      </c>
      <c r="BS9" s="347" t="str">
        <f t="shared" si="8"/>
        <v>4-00</v>
      </c>
      <c r="BT9" s="347" t="str">
        <f t="shared" si="8"/>
        <v>9-00</v>
      </c>
      <c r="BU9" s="347" t="str">
        <f t="shared" si="8"/>
        <v>18-00</v>
      </c>
      <c r="BV9" s="347" t="str">
        <f t="shared" si="8"/>
        <v>4-00</v>
      </c>
      <c r="BW9" s="347" t="str">
        <f t="shared" si="8"/>
        <v>9-00</v>
      </c>
      <c r="BX9" s="347" t="str">
        <f t="shared" si="8"/>
        <v>18-00</v>
      </c>
      <c r="BY9" s="347" t="str">
        <f t="shared" si="8"/>
        <v>4-00</v>
      </c>
      <c r="BZ9" s="347" t="str">
        <f t="shared" si="8"/>
        <v>9-00</v>
      </c>
      <c r="CA9" s="347" t="str">
        <f t="shared" si="8"/>
        <v>18-00</v>
      </c>
      <c r="CB9" s="347" t="str">
        <f t="shared" si="8"/>
        <v>4-00</v>
      </c>
      <c r="CC9" s="347" t="str">
        <f t="shared" si="8"/>
        <v>9-00</v>
      </c>
      <c r="CD9" s="347" t="str">
        <f t="shared" si="8"/>
        <v>18-00</v>
      </c>
      <c r="CE9" s="347" t="str">
        <f t="shared" si="8"/>
        <v>4-00</v>
      </c>
      <c r="CF9" s="347" t="str">
        <f t="shared" si="8"/>
        <v>9-00</v>
      </c>
      <c r="CG9" s="347" t="str">
        <f t="shared" si="8"/>
        <v>18-00</v>
      </c>
      <c r="CH9" s="347" t="str">
        <f>CE9</f>
        <v>4-00</v>
      </c>
      <c r="CI9" s="347" t="str">
        <f t="shared" ref="CI9:CJ9" si="9">CF9</f>
        <v>9-00</v>
      </c>
      <c r="CJ9" s="347" t="str">
        <f t="shared" si="9"/>
        <v>18-00</v>
      </c>
      <c r="CK9" s="347" t="str">
        <f t="shared" ref="CK9" si="10">CH9</f>
        <v>4-00</v>
      </c>
      <c r="CL9" s="347" t="str">
        <f t="shared" ref="CL9" si="11">CI9</f>
        <v>9-00</v>
      </c>
      <c r="CM9" s="347" t="str">
        <f t="shared" ref="CM9" si="12">CJ9</f>
        <v>18-00</v>
      </c>
      <c r="CN9" s="347" t="str">
        <f t="shared" ref="CN9" si="13">CK9</f>
        <v>4-00</v>
      </c>
      <c r="CO9" s="347" t="str">
        <f t="shared" ref="CO9" si="14">CL9</f>
        <v>9-00</v>
      </c>
      <c r="CP9" s="347" t="str">
        <f t="shared" ref="CP9" si="15">CM9</f>
        <v>18-00</v>
      </c>
      <c r="CQ9" s="347"/>
      <c r="CR9" s="347"/>
      <c r="CS9" s="347" t="str">
        <f>CN9</f>
        <v>4-00</v>
      </c>
      <c r="CT9" s="347" t="str">
        <f>CO9</f>
        <v>9-00</v>
      </c>
      <c r="CU9" s="354" t="str">
        <f>CP9</f>
        <v>18-00</v>
      </c>
      <c r="CV9" s="342"/>
    </row>
    <row r="10" spans="1:101" ht="15" customHeight="1" x14ac:dyDescent="0.2">
      <c r="A10" s="350" t="s">
        <v>39</v>
      </c>
      <c r="B10" s="311">
        <f>AH37+BD37</f>
        <v>19.3</v>
      </c>
      <c r="C10" s="311">
        <f t="shared" ref="C10:D10" si="16">AI37+BE37</f>
        <v>23.5</v>
      </c>
      <c r="D10" s="311">
        <f t="shared" si="16"/>
        <v>22.7</v>
      </c>
      <c r="E10" s="311">
        <f>AH38+AW37+BJ37</f>
        <v>20.3</v>
      </c>
      <c r="F10" s="311">
        <f t="shared" ref="F10:G10" si="17">AI38+AX37+BK37</f>
        <v>24.2</v>
      </c>
      <c r="G10" s="311">
        <f t="shared" si="17"/>
        <v>23.8</v>
      </c>
      <c r="H10" s="311"/>
      <c r="I10" s="311"/>
      <c r="J10" s="311"/>
      <c r="K10" s="311"/>
      <c r="L10" s="311"/>
      <c r="M10" s="311"/>
      <c r="N10" s="346"/>
      <c r="O10" s="311"/>
      <c r="P10" s="346"/>
      <c r="Q10" s="311"/>
      <c r="R10" s="346"/>
      <c r="S10" s="346"/>
      <c r="T10" s="346"/>
      <c r="U10" s="346"/>
      <c r="V10" s="346"/>
      <c r="W10" s="346"/>
      <c r="X10" s="346"/>
      <c r="Y10" s="346"/>
      <c r="Z10" s="346"/>
      <c r="AA10" s="346"/>
      <c r="AB10" s="346"/>
      <c r="AC10" s="346"/>
      <c r="AD10" s="346"/>
      <c r="AE10" s="346"/>
      <c r="AF10" s="346"/>
      <c r="AG10" s="346"/>
      <c r="AH10" s="346"/>
      <c r="AI10" s="346"/>
      <c r="AJ10" s="346"/>
      <c r="AK10" s="346"/>
      <c r="AL10" s="346"/>
      <c r="AM10" s="346"/>
      <c r="AN10" s="346"/>
      <c r="AO10" s="346"/>
      <c r="AP10" s="346"/>
      <c r="AQ10" s="346"/>
      <c r="AR10" s="346"/>
      <c r="AS10" s="346"/>
      <c r="AT10" s="346"/>
      <c r="AU10" s="346"/>
      <c r="AV10" s="346"/>
      <c r="AW10" s="346"/>
      <c r="AX10" s="346"/>
      <c r="AY10" s="346"/>
      <c r="AZ10" s="346"/>
      <c r="BA10" s="346"/>
      <c r="BB10" s="346"/>
      <c r="BC10" s="346"/>
      <c r="BD10" s="346"/>
      <c r="BE10" s="346"/>
      <c r="BF10" s="346"/>
      <c r="BG10" s="346"/>
      <c r="BH10" s="346"/>
      <c r="BI10" s="346"/>
      <c r="BJ10" s="346"/>
      <c r="BK10" s="346"/>
      <c r="BL10" s="346"/>
      <c r="BM10" s="346"/>
      <c r="BN10" s="346"/>
      <c r="BO10" s="346"/>
      <c r="BP10" s="346"/>
      <c r="BQ10" s="346"/>
      <c r="BR10" s="346"/>
      <c r="BS10" s="346"/>
      <c r="BT10" s="346"/>
      <c r="BU10" s="346"/>
      <c r="BV10" s="346"/>
      <c r="BW10" s="346"/>
      <c r="BX10" s="346"/>
      <c r="BY10" s="346"/>
      <c r="BZ10" s="346"/>
      <c r="CA10" s="346"/>
      <c r="CB10" s="346"/>
      <c r="CC10" s="346"/>
      <c r="CD10" s="346"/>
      <c r="CE10" s="346"/>
      <c r="CF10" s="346"/>
      <c r="CG10" s="346"/>
      <c r="CH10" s="311">
        <f>B10+E10+H10+K10+N10+Q10+T10+W10+Z10+AC10+AF10+AI10+AL10+AO10+AR10+AU10+AX10+BA10+BD10+BG10+BJ10+BM10+BP10+BS10+BV10+BY10+CB10+CE10</f>
        <v>39.6</v>
      </c>
      <c r="CI10" s="311">
        <f t="shared" ref="CI10:CJ23" si="18">C10+F10+I10+L10+O10+R10+U10+X10+AA10+AD10+AG10+AJ10+AM10+AP10+AS10+AV10+AY10+BB10+BE10+BH10+BK10+BN10+BQ10+BT10+BW10+BZ10+CC10+CF10</f>
        <v>47.7</v>
      </c>
      <c r="CJ10" s="311">
        <f t="shared" si="18"/>
        <v>46.5</v>
      </c>
      <c r="CK10" s="311">
        <f>AH37+AH38+AW37+BD37+BJ37</f>
        <v>39.6</v>
      </c>
      <c r="CL10" s="311">
        <f t="shared" ref="CL10:CM10" si="19">AI37+AI38+AX37+BE37+BK37</f>
        <v>47.7</v>
      </c>
      <c r="CM10" s="311">
        <f t="shared" si="19"/>
        <v>46.5</v>
      </c>
      <c r="CN10" s="87">
        <f>CH10/CK10</f>
        <v>1</v>
      </c>
      <c r="CO10" s="87">
        <f>CI10/CL10</f>
        <v>1</v>
      </c>
      <c r="CP10" s="87">
        <f>CJ10/CM10</f>
        <v>1</v>
      </c>
      <c r="CQ10" s="192"/>
      <c r="CR10" s="192"/>
      <c r="CS10" s="193">
        <f>CK10/$CS$8</f>
        <v>0.96</v>
      </c>
      <c r="CT10" s="193">
        <f t="shared" ref="CT10:CT25" si="20">CL10/$CT$8</f>
        <v>0.98</v>
      </c>
      <c r="CU10" s="193">
        <f t="shared" ref="CU10:CU22" si="21">CM10/$CU$8</f>
        <v>0.96</v>
      </c>
      <c r="CV10" s="85"/>
    </row>
    <row r="11" spans="1:101" ht="15" customHeight="1" x14ac:dyDescent="0.2">
      <c r="A11" s="350" t="s">
        <v>40</v>
      </c>
      <c r="B11" s="311"/>
      <c r="C11" s="311"/>
      <c r="D11" s="311"/>
      <c r="E11" s="311"/>
      <c r="F11" s="311"/>
      <c r="G11" s="311"/>
      <c r="H11" s="311">
        <f>AH39+AW38</f>
        <v>20.100000000000001</v>
      </c>
      <c r="I11" s="311">
        <f t="shared" ref="I11:J11" si="22">AI39+AX38</f>
        <v>23.5</v>
      </c>
      <c r="J11" s="311">
        <f t="shared" si="22"/>
        <v>23.6</v>
      </c>
      <c r="K11" s="311">
        <f>AH40+BD38+AW39</f>
        <v>20.7</v>
      </c>
      <c r="L11" s="311">
        <f t="shared" ref="L11:M11" si="23">AI40+BE38+AX39</f>
        <v>28.7</v>
      </c>
      <c r="M11" s="311">
        <f t="shared" si="23"/>
        <v>28</v>
      </c>
      <c r="N11" s="157"/>
      <c r="O11" s="86"/>
      <c r="P11" s="86"/>
      <c r="Q11" s="311"/>
      <c r="R11" s="311"/>
      <c r="S11" s="311"/>
      <c r="T11" s="311"/>
      <c r="U11" s="311"/>
      <c r="V11" s="311"/>
      <c r="W11" s="311"/>
      <c r="X11" s="311"/>
      <c r="Y11" s="311"/>
      <c r="Z11" s="311"/>
      <c r="AA11" s="311"/>
      <c r="AB11" s="311"/>
      <c r="AC11" s="311"/>
      <c r="AD11" s="311"/>
      <c r="AE11" s="311"/>
      <c r="AF11" s="311"/>
      <c r="AG11" s="311"/>
      <c r="AH11" s="311"/>
      <c r="AI11" s="311"/>
      <c r="AJ11" s="311"/>
      <c r="AK11" s="311"/>
      <c r="AL11" s="311"/>
      <c r="AM11" s="311"/>
      <c r="AN11" s="311"/>
      <c r="AO11" s="346"/>
      <c r="AP11" s="346"/>
      <c r="AQ11" s="346"/>
      <c r="AR11" s="346"/>
      <c r="AS11" s="346"/>
      <c r="AT11" s="346"/>
      <c r="AU11" s="346"/>
      <c r="AV11" s="346"/>
      <c r="AW11" s="346"/>
      <c r="AX11" s="346"/>
      <c r="AY11" s="346"/>
      <c r="AZ11" s="346"/>
      <c r="BA11" s="346"/>
      <c r="BB11" s="346"/>
      <c r="BC11" s="346"/>
      <c r="BD11" s="346"/>
      <c r="BE11" s="346"/>
      <c r="BF11" s="346"/>
      <c r="BG11" s="346"/>
      <c r="BH11" s="346"/>
      <c r="BI11" s="346"/>
      <c r="BJ11" s="346"/>
      <c r="BK11" s="346"/>
      <c r="BL11" s="346"/>
      <c r="BM11" s="346"/>
      <c r="BN11" s="346"/>
      <c r="BO11" s="346"/>
      <c r="BP11" s="346"/>
      <c r="BQ11" s="346"/>
      <c r="BR11" s="346"/>
      <c r="BS11" s="346"/>
      <c r="BT11" s="346"/>
      <c r="BU11" s="346"/>
      <c r="BV11" s="346"/>
      <c r="BW11" s="346"/>
      <c r="BX11" s="346"/>
      <c r="BY11" s="346"/>
      <c r="BZ11" s="346"/>
      <c r="CA11" s="346"/>
      <c r="CB11" s="346"/>
      <c r="CC11" s="346"/>
      <c r="CD11" s="346"/>
      <c r="CE11" s="346"/>
      <c r="CF11" s="346"/>
      <c r="CG11" s="346"/>
      <c r="CH11" s="311">
        <f t="shared" ref="CH11:CH30" si="24">B11+E11+H11+K11+N11+Q11+T11+W11+Z11+AC11+AF11+AI11+AL11+AO11+AR11+AU11+AX11+BA11+BD11+BG11+BJ11+BM11+BP11+BS11+BV11+BY11+CB11+CE11</f>
        <v>40.799999999999997</v>
      </c>
      <c r="CI11" s="311">
        <f t="shared" si="18"/>
        <v>52.2</v>
      </c>
      <c r="CJ11" s="311">
        <f t="shared" si="18"/>
        <v>51.6</v>
      </c>
      <c r="CK11" s="311">
        <f>AH39+AH40+AW38+AW39+BD38</f>
        <v>40.799999999999997</v>
      </c>
      <c r="CL11" s="311">
        <f t="shared" ref="CL11:CM11" si="25">AI39+AI40+AX38+AX39+BE38</f>
        <v>52.2</v>
      </c>
      <c r="CM11" s="311">
        <f t="shared" si="25"/>
        <v>51.6</v>
      </c>
      <c r="CN11" s="87">
        <f>CH11/CK11</f>
        <v>1</v>
      </c>
      <c r="CO11" s="87">
        <f t="shared" ref="CO11:CO31" si="26">CI11/CL11</f>
        <v>1</v>
      </c>
      <c r="CP11" s="87">
        <f t="shared" ref="CP11:CP31" si="27">CJ11/CM11</f>
        <v>1</v>
      </c>
      <c r="CQ11" s="192"/>
      <c r="CR11" s="192"/>
      <c r="CS11" s="193">
        <f>CK11/$CS$8</f>
        <v>0.99</v>
      </c>
      <c r="CT11" s="193">
        <f t="shared" si="20"/>
        <v>1.07</v>
      </c>
      <c r="CU11" s="193">
        <f t="shared" si="21"/>
        <v>1.06</v>
      </c>
      <c r="CV11" s="85"/>
    </row>
    <row r="12" spans="1:101" ht="15" customHeight="1" x14ac:dyDescent="0.2">
      <c r="A12" s="350" t="s">
        <v>41</v>
      </c>
      <c r="B12" s="311"/>
      <c r="C12" s="346"/>
      <c r="D12" s="346"/>
      <c r="E12" s="346"/>
      <c r="F12" s="346"/>
      <c r="G12" s="346"/>
      <c r="H12" s="346"/>
      <c r="I12" s="346"/>
      <c r="J12" s="346"/>
      <c r="K12" s="346"/>
      <c r="L12" s="346"/>
      <c r="M12" s="346"/>
      <c r="N12" s="42"/>
      <c r="O12" s="86"/>
      <c r="P12" s="86"/>
      <c r="R12" s="346"/>
      <c r="S12" s="346"/>
      <c r="T12" s="311">
        <f>AH41+AP37+BJ38</f>
        <v>40.799999999999997</v>
      </c>
      <c r="U12" s="311">
        <f t="shared" ref="U12:V12" si="28">AI41+AQ37+BK38</f>
        <v>46.7</v>
      </c>
      <c r="V12" s="311">
        <f t="shared" si="28"/>
        <v>45</v>
      </c>
      <c r="W12" s="346"/>
      <c r="X12" s="346"/>
      <c r="Y12" s="346"/>
      <c r="Z12" s="346"/>
      <c r="AA12" s="346"/>
      <c r="AB12" s="346"/>
      <c r="AC12" s="346"/>
      <c r="AD12" s="346"/>
      <c r="AE12" s="346"/>
      <c r="AF12" s="346"/>
      <c r="AG12" s="346"/>
      <c r="AH12" s="346"/>
      <c r="AI12" s="346"/>
      <c r="AJ12" s="346"/>
      <c r="AK12" s="346"/>
      <c r="AL12" s="346"/>
      <c r="AM12" s="346"/>
      <c r="AN12" s="346"/>
      <c r="AO12" s="346"/>
      <c r="AP12" s="346"/>
      <c r="AQ12" s="346"/>
      <c r="AR12" s="346"/>
      <c r="AS12" s="346"/>
      <c r="AT12" s="346"/>
      <c r="AU12" s="346"/>
      <c r="AV12" s="346"/>
      <c r="AW12" s="346"/>
      <c r="AX12" s="346"/>
      <c r="AY12" s="346"/>
      <c r="AZ12" s="346"/>
      <c r="BA12" s="346"/>
      <c r="BB12" s="346"/>
      <c r="BC12" s="346"/>
      <c r="BD12" s="346"/>
      <c r="BE12" s="346"/>
      <c r="BF12" s="346"/>
      <c r="BG12" s="346"/>
      <c r="BH12" s="346"/>
      <c r="BI12" s="346"/>
      <c r="BJ12" s="346"/>
      <c r="BK12" s="346"/>
      <c r="BL12" s="346"/>
      <c r="BM12" s="346"/>
      <c r="BN12" s="346"/>
      <c r="BO12" s="346"/>
      <c r="BP12" s="346"/>
      <c r="BQ12" s="346"/>
      <c r="BR12" s="346"/>
      <c r="BS12" s="346"/>
      <c r="BT12" s="346"/>
      <c r="BU12" s="346"/>
      <c r="BV12" s="346"/>
      <c r="BW12" s="346"/>
      <c r="BX12" s="346"/>
      <c r="BY12" s="346"/>
      <c r="BZ12" s="346"/>
      <c r="CA12" s="346"/>
      <c r="CB12" s="346"/>
      <c r="CC12" s="346"/>
      <c r="CD12" s="346"/>
      <c r="CE12" s="346"/>
      <c r="CF12" s="346"/>
      <c r="CG12" s="346"/>
      <c r="CH12" s="311">
        <f t="shared" si="24"/>
        <v>40.799999999999997</v>
      </c>
      <c r="CI12" s="311">
        <f t="shared" si="18"/>
        <v>46.7</v>
      </c>
      <c r="CJ12" s="311">
        <f t="shared" si="18"/>
        <v>45</v>
      </c>
      <c r="CK12" s="311">
        <f>AH41+AP37+BJ38</f>
        <v>40.799999999999997</v>
      </c>
      <c r="CL12" s="311">
        <f t="shared" ref="CL12:CM12" si="29">AI41+AQ37+BK38</f>
        <v>46.7</v>
      </c>
      <c r="CM12" s="311">
        <f t="shared" si="29"/>
        <v>45</v>
      </c>
      <c r="CN12" s="87">
        <f>CH12/CK12</f>
        <v>1</v>
      </c>
      <c r="CO12" s="87">
        <f t="shared" si="26"/>
        <v>1</v>
      </c>
      <c r="CP12" s="87">
        <f t="shared" si="27"/>
        <v>1</v>
      </c>
      <c r="CQ12" s="192"/>
      <c r="CR12" s="192"/>
      <c r="CS12" s="193">
        <f>CK12/$CS$8</f>
        <v>0.99</v>
      </c>
      <c r="CT12" s="193">
        <f t="shared" si="20"/>
        <v>0.96</v>
      </c>
      <c r="CU12" s="193">
        <f t="shared" si="21"/>
        <v>0.93</v>
      </c>
      <c r="CV12" s="85"/>
    </row>
    <row r="13" spans="1:101" ht="15" customHeight="1" x14ac:dyDescent="0.2">
      <c r="A13" s="350" t="s">
        <v>42</v>
      </c>
      <c r="B13" s="346"/>
      <c r="C13" s="346"/>
      <c r="D13" s="346"/>
      <c r="E13" s="346"/>
      <c r="F13" s="346"/>
      <c r="G13" s="346"/>
      <c r="H13" s="346"/>
      <c r="I13" s="346"/>
      <c r="J13" s="346"/>
      <c r="K13" s="346"/>
      <c r="L13" s="346"/>
      <c r="M13" s="346"/>
      <c r="N13" s="42"/>
      <c r="O13" s="86"/>
      <c r="P13" s="86"/>
      <c r="Q13" s="311"/>
      <c r="R13" s="346"/>
      <c r="S13" s="346"/>
      <c r="T13" s="346"/>
      <c r="U13" s="346"/>
      <c r="V13" s="346"/>
      <c r="W13" s="311">
        <f>AH42+AP38</f>
        <v>36.799999999999997</v>
      </c>
      <c r="X13" s="311">
        <f t="shared" ref="X13:Y13" si="30">AI42+AQ38</f>
        <v>48</v>
      </c>
      <c r="Y13" s="311">
        <f t="shared" si="30"/>
        <v>44.1</v>
      </c>
      <c r="Z13" s="346"/>
      <c r="AA13" s="346"/>
      <c r="AB13" s="346"/>
      <c r="AC13" s="346"/>
      <c r="AD13" s="346"/>
      <c r="AE13" s="346"/>
      <c r="AF13" s="346"/>
      <c r="AG13" s="346"/>
      <c r="AH13" s="346"/>
      <c r="AI13" s="346"/>
      <c r="AJ13" s="346"/>
      <c r="AK13" s="346"/>
      <c r="AL13" s="346"/>
      <c r="AM13" s="346"/>
      <c r="AN13" s="346"/>
      <c r="AO13" s="346"/>
      <c r="AP13" s="346"/>
      <c r="AQ13" s="346"/>
      <c r="AR13" s="346"/>
      <c r="AS13" s="346"/>
      <c r="AT13" s="346"/>
      <c r="AU13" s="346"/>
      <c r="AV13" s="346"/>
      <c r="AW13" s="346"/>
      <c r="AX13" s="346"/>
      <c r="AY13" s="346"/>
      <c r="AZ13" s="346"/>
      <c r="BA13" s="346"/>
      <c r="BB13" s="346"/>
      <c r="BC13" s="346"/>
      <c r="BD13" s="346"/>
      <c r="BE13" s="346"/>
      <c r="BF13" s="346"/>
      <c r="BG13" s="346"/>
      <c r="BH13" s="346"/>
      <c r="BI13" s="346"/>
      <c r="BJ13" s="346"/>
      <c r="BK13" s="346"/>
      <c r="BL13" s="346"/>
      <c r="BM13" s="346"/>
      <c r="BN13" s="346"/>
      <c r="BO13" s="346"/>
      <c r="BP13" s="346"/>
      <c r="BQ13" s="346"/>
      <c r="BR13" s="346"/>
      <c r="BS13" s="346"/>
      <c r="BT13" s="346"/>
      <c r="BU13" s="346"/>
      <c r="BV13" s="346"/>
      <c r="BW13" s="346"/>
      <c r="BX13" s="346"/>
      <c r="BY13" s="346"/>
      <c r="BZ13" s="346"/>
      <c r="CA13" s="346"/>
      <c r="CB13" s="346"/>
      <c r="CC13" s="346"/>
      <c r="CD13" s="346"/>
      <c r="CE13" s="311"/>
      <c r="CF13" s="346"/>
      <c r="CG13" s="346"/>
      <c r="CH13" s="311">
        <f t="shared" si="24"/>
        <v>36.799999999999997</v>
      </c>
      <c r="CI13" s="311">
        <f t="shared" si="18"/>
        <v>48</v>
      </c>
      <c r="CJ13" s="311">
        <f t="shared" si="18"/>
        <v>44.1</v>
      </c>
      <c r="CK13" s="311">
        <f>AH42+AP38</f>
        <v>36.799999999999997</v>
      </c>
      <c r="CL13" s="311">
        <f t="shared" ref="CL13:CM13" si="31">AI42+AQ38</f>
        <v>48</v>
      </c>
      <c r="CM13" s="311">
        <f t="shared" si="31"/>
        <v>44.1</v>
      </c>
      <c r="CN13" s="87">
        <f t="shared" ref="CN13:CN25" si="32">CH13/CK13</f>
        <v>1</v>
      </c>
      <c r="CO13" s="87">
        <f t="shared" si="26"/>
        <v>1</v>
      </c>
      <c r="CP13" s="87">
        <f t="shared" si="27"/>
        <v>1</v>
      </c>
      <c r="CQ13" s="192"/>
      <c r="CR13" s="192"/>
      <c r="CS13" s="193">
        <f t="shared" ref="CS13:CS31" si="33">CK13/$CS$8</f>
        <v>0.9</v>
      </c>
      <c r="CT13" s="193">
        <f t="shared" si="20"/>
        <v>0.98</v>
      </c>
      <c r="CU13" s="193">
        <f t="shared" si="21"/>
        <v>0.91</v>
      </c>
      <c r="CV13" s="85"/>
    </row>
    <row r="14" spans="1:101" ht="15" customHeight="1" x14ac:dyDescent="0.2">
      <c r="A14" s="350" t="s">
        <v>43</v>
      </c>
      <c r="B14" s="346"/>
      <c r="C14" s="346"/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42"/>
      <c r="O14" s="311"/>
      <c r="P14" s="311"/>
      <c r="Q14" s="311"/>
      <c r="R14" s="346"/>
      <c r="S14" s="346"/>
      <c r="T14" s="346"/>
      <c r="U14" s="346"/>
      <c r="V14" s="346"/>
      <c r="W14" s="346"/>
      <c r="X14" s="346"/>
      <c r="Y14" s="346"/>
      <c r="Z14" s="311">
        <f>AH43+AP39</f>
        <v>46</v>
      </c>
      <c r="AA14" s="311">
        <f t="shared" ref="AA14:AB14" si="34">AI43+AQ39</f>
        <v>60</v>
      </c>
      <c r="AB14" s="311">
        <f t="shared" si="34"/>
        <v>59.3</v>
      </c>
      <c r="AC14" s="346"/>
      <c r="AD14" s="346"/>
      <c r="AE14" s="346"/>
      <c r="AF14" s="346"/>
      <c r="AG14" s="346"/>
      <c r="AH14" s="346"/>
      <c r="AI14" s="346"/>
      <c r="AJ14" s="346"/>
      <c r="AK14" s="346"/>
      <c r="AL14" s="346"/>
      <c r="AM14" s="346"/>
      <c r="AN14" s="346"/>
      <c r="AO14" s="346"/>
      <c r="AP14" s="346"/>
      <c r="AQ14" s="346"/>
      <c r="AR14" s="346"/>
      <c r="AS14" s="346"/>
      <c r="AT14" s="346"/>
      <c r="AU14" s="346"/>
      <c r="AV14" s="346"/>
      <c r="AW14" s="346"/>
      <c r="AX14" s="346"/>
      <c r="AY14" s="346"/>
      <c r="AZ14" s="346"/>
      <c r="BA14" s="346"/>
      <c r="BB14" s="346"/>
      <c r="BC14" s="346"/>
      <c r="BD14" s="346"/>
      <c r="BE14" s="346"/>
      <c r="BF14" s="346"/>
      <c r="BG14" s="346"/>
      <c r="BH14" s="346"/>
      <c r="BI14" s="346"/>
      <c r="BJ14" s="346"/>
      <c r="BK14" s="346"/>
      <c r="BL14" s="346"/>
      <c r="BM14" s="346"/>
      <c r="BN14" s="346"/>
      <c r="BO14" s="346"/>
      <c r="BP14" s="346"/>
      <c r="BQ14" s="346"/>
      <c r="BR14" s="346"/>
      <c r="BS14" s="346"/>
      <c r="BT14" s="346"/>
      <c r="BU14" s="346"/>
      <c r="BV14" s="346"/>
      <c r="BW14" s="346"/>
      <c r="BX14" s="346"/>
      <c r="BY14" s="346"/>
      <c r="BZ14" s="346"/>
      <c r="CA14" s="346"/>
      <c r="CB14" s="346"/>
      <c r="CC14" s="346"/>
      <c r="CD14" s="346"/>
      <c r="CE14" s="346"/>
      <c r="CF14" s="346"/>
      <c r="CG14" s="346"/>
      <c r="CH14" s="311">
        <f t="shared" si="24"/>
        <v>46</v>
      </c>
      <c r="CI14" s="311">
        <f t="shared" si="18"/>
        <v>60</v>
      </c>
      <c r="CJ14" s="311">
        <f t="shared" si="18"/>
        <v>59.3</v>
      </c>
      <c r="CK14" s="311">
        <f>AH43+AP39</f>
        <v>46</v>
      </c>
      <c r="CL14" s="311">
        <f t="shared" ref="CL14:CM14" si="35">AI43+AQ39</f>
        <v>60</v>
      </c>
      <c r="CM14" s="311">
        <f t="shared" si="35"/>
        <v>59.3</v>
      </c>
      <c r="CN14" s="87">
        <f t="shared" si="32"/>
        <v>1</v>
      </c>
      <c r="CO14" s="87">
        <f t="shared" si="26"/>
        <v>1</v>
      </c>
      <c r="CP14" s="87">
        <f t="shared" si="27"/>
        <v>1</v>
      </c>
      <c r="CQ14" s="192"/>
      <c r="CR14" s="192"/>
      <c r="CS14" s="193">
        <f t="shared" si="33"/>
        <v>1.1200000000000001</v>
      </c>
      <c r="CT14" s="193">
        <f t="shared" si="20"/>
        <v>1.23</v>
      </c>
      <c r="CU14" s="193">
        <f t="shared" si="21"/>
        <v>1.22</v>
      </c>
      <c r="CV14" s="85"/>
    </row>
    <row r="15" spans="1:101" ht="15" customHeight="1" x14ac:dyDescent="0.2">
      <c r="A15" s="350" t="s">
        <v>44</v>
      </c>
      <c r="B15" s="311"/>
      <c r="C15" s="346"/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42"/>
      <c r="O15" s="311"/>
      <c r="P15" s="311"/>
      <c r="Q15" s="311"/>
      <c r="R15" s="346"/>
      <c r="S15" s="346"/>
      <c r="T15" s="346"/>
      <c r="U15" s="346"/>
      <c r="V15" s="346"/>
      <c r="W15" s="346"/>
      <c r="X15" s="346"/>
      <c r="Y15" s="346"/>
      <c r="Z15" s="346"/>
      <c r="AA15" s="346"/>
      <c r="AB15" s="346"/>
      <c r="AC15" s="311">
        <f>AH44+AP40</f>
        <v>41.6</v>
      </c>
      <c r="AD15" s="311">
        <f t="shared" ref="AD15:AE15" si="36">AI44+AQ40</f>
        <v>48.4</v>
      </c>
      <c r="AE15" s="311">
        <f t="shared" si="36"/>
        <v>48</v>
      </c>
      <c r="AF15" s="346"/>
      <c r="AG15" s="346"/>
      <c r="AH15" s="346"/>
      <c r="AI15" s="346"/>
      <c r="AJ15" s="346"/>
      <c r="AK15" s="346"/>
      <c r="AL15" s="346"/>
      <c r="AM15" s="346"/>
      <c r="AN15" s="346"/>
      <c r="AO15" s="346"/>
      <c r="AP15" s="346"/>
      <c r="AQ15" s="346"/>
      <c r="AR15" s="346"/>
      <c r="AS15" s="346"/>
      <c r="AT15" s="346"/>
      <c r="AU15" s="346"/>
      <c r="AV15" s="346"/>
      <c r="AW15" s="346"/>
      <c r="AX15" s="346"/>
      <c r="AY15" s="346"/>
      <c r="AZ15" s="346"/>
      <c r="BA15" s="346"/>
      <c r="BB15" s="346"/>
      <c r="BC15" s="346"/>
      <c r="BD15" s="346"/>
      <c r="BE15" s="346"/>
      <c r="BF15" s="346"/>
      <c r="BG15" s="346"/>
      <c r="BH15" s="346"/>
      <c r="BI15" s="346"/>
      <c r="BJ15" s="346"/>
      <c r="BK15" s="346"/>
      <c r="BL15" s="346"/>
      <c r="BM15" s="346"/>
      <c r="BN15" s="346"/>
      <c r="BO15" s="346"/>
      <c r="BP15" s="346"/>
      <c r="BQ15" s="346"/>
      <c r="BR15" s="346"/>
      <c r="BS15" s="346"/>
      <c r="BT15" s="346"/>
      <c r="BU15" s="346"/>
      <c r="BV15" s="346"/>
      <c r="BW15" s="346"/>
      <c r="BX15" s="346"/>
      <c r="BY15" s="346"/>
      <c r="BZ15" s="346"/>
      <c r="CA15" s="346"/>
      <c r="CB15" s="311"/>
      <c r="CC15" s="346"/>
      <c r="CD15" s="346"/>
      <c r="CE15" s="346"/>
      <c r="CF15" s="346"/>
      <c r="CG15" s="346"/>
      <c r="CH15" s="311">
        <f t="shared" si="24"/>
        <v>41.6</v>
      </c>
      <c r="CI15" s="311">
        <f t="shared" si="18"/>
        <v>48.4</v>
      </c>
      <c r="CJ15" s="311">
        <f t="shared" si="18"/>
        <v>48</v>
      </c>
      <c r="CK15" s="311">
        <f>AH44+AP40</f>
        <v>41.6</v>
      </c>
      <c r="CL15" s="311">
        <f t="shared" ref="CL15:CM15" si="37">AI44+AQ40</f>
        <v>48.4</v>
      </c>
      <c r="CM15" s="311">
        <f t="shared" si="37"/>
        <v>48</v>
      </c>
      <c r="CN15" s="87">
        <f t="shared" si="32"/>
        <v>1</v>
      </c>
      <c r="CO15" s="87">
        <f t="shared" si="26"/>
        <v>1</v>
      </c>
      <c r="CP15" s="87">
        <f t="shared" si="27"/>
        <v>1</v>
      </c>
      <c r="CQ15" s="192"/>
      <c r="CR15" s="192"/>
      <c r="CS15" s="193">
        <f t="shared" si="33"/>
        <v>1.01</v>
      </c>
      <c r="CT15" s="193">
        <f t="shared" si="20"/>
        <v>0.99</v>
      </c>
      <c r="CU15" s="193">
        <f t="shared" si="21"/>
        <v>0.99</v>
      </c>
      <c r="CV15" s="85"/>
    </row>
    <row r="16" spans="1:101" ht="15" customHeight="1" x14ac:dyDescent="0.2">
      <c r="A16" s="350" t="s">
        <v>45</v>
      </c>
      <c r="B16" s="346"/>
      <c r="C16" s="346"/>
      <c r="D16" s="346"/>
      <c r="E16" s="346"/>
      <c r="F16" s="346"/>
      <c r="G16" s="346"/>
      <c r="H16" s="346"/>
      <c r="I16" s="346"/>
      <c r="J16" s="346"/>
      <c r="K16" s="346"/>
      <c r="L16" s="346"/>
      <c r="M16" s="346"/>
      <c r="N16" s="42"/>
      <c r="O16" s="311"/>
      <c r="P16" s="311"/>
      <c r="Q16" s="346"/>
      <c r="R16" s="346"/>
      <c r="S16" s="346"/>
      <c r="T16" s="346"/>
      <c r="U16" s="346"/>
      <c r="V16" s="346"/>
      <c r="W16" s="346"/>
      <c r="X16" s="346"/>
      <c r="Y16" s="346"/>
      <c r="Z16" s="346"/>
      <c r="AA16" s="346"/>
      <c r="AB16" s="346"/>
      <c r="AC16" s="346"/>
      <c r="AE16" s="346"/>
      <c r="AF16" s="311">
        <f>AP41+BD39</f>
        <v>35.700000000000003</v>
      </c>
      <c r="AG16" s="311">
        <f t="shared" ref="AG16:AH16" si="38">AQ41+BE39</f>
        <v>43.3</v>
      </c>
      <c r="AH16" s="311">
        <f t="shared" si="38"/>
        <v>43.4</v>
      </c>
      <c r="AI16" s="346"/>
      <c r="AJ16" s="346"/>
      <c r="AK16" s="346"/>
      <c r="AL16" s="346"/>
      <c r="AM16" s="346"/>
      <c r="AN16" s="346"/>
      <c r="AO16" s="311"/>
      <c r="AP16" s="311"/>
      <c r="AQ16" s="311"/>
      <c r="AR16" s="311"/>
      <c r="AS16" s="311"/>
      <c r="AT16" s="311"/>
      <c r="AU16" s="311"/>
      <c r="AV16" s="311"/>
      <c r="AW16" s="311"/>
      <c r="AX16" s="311"/>
      <c r="AY16" s="311"/>
      <c r="AZ16" s="311"/>
      <c r="BA16" s="311"/>
      <c r="BB16" s="311"/>
      <c r="BC16" s="311"/>
      <c r="BD16" s="311"/>
      <c r="BE16" s="311"/>
      <c r="BF16" s="311"/>
      <c r="BG16" s="311"/>
      <c r="BH16" s="311"/>
      <c r="BI16" s="311"/>
      <c r="BJ16" s="311"/>
      <c r="BK16" s="311"/>
      <c r="BL16" s="311"/>
      <c r="BM16" s="346"/>
      <c r="BN16" s="346"/>
      <c r="BO16" s="346"/>
      <c r="BP16" s="346"/>
      <c r="BQ16" s="346"/>
      <c r="BR16" s="346"/>
      <c r="BS16" s="346"/>
      <c r="BT16" s="346"/>
      <c r="BU16" s="346"/>
      <c r="BV16" s="346"/>
      <c r="BW16" s="346"/>
      <c r="BX16" s="346"/>
      <c r="BY16" s="346"/>
      <c r="BZ16" s="346"/>
      <c r="CA16" s="346"/>
      <c r="CB16" s="346"/>
      <c r="CC16" s="346"/>
      <c r="CD16" s="346"/>
      <c r="CE16" s="346"/>
      <c r="CF16" s="346"/>
      <c r="CG16" s="346"/>
      <c r="CH16" s="311">
        <f t="shared" si="24"/>
        <v>35.700000000000003</v>
      </c>
      <c r="CI16" s="311">
        <f t="shared" si="18"/>
        <v>43.3</v>
      </c>
      <c r="CJ16" s="311">
        <f t="shared" si="18"/>
        <v>43.4</v>
      </c>
      <c r="CK16" s="311">
        <f>AP41+BD39</f>
        <v>35.700000000000003</v>
      </c>
      <c r="CL16" s="311">
        <f t="shared" ref="CL16:CM16" si="39">AQ41+BE39</f>
        <v>43.3</v>
      </c>
      <c r="CM16" s="311">
        <f t="shared" si="39"/>
        <v>43.4</v>
      </c>
      <c r="CN16" s="87">
        <f t="shared" si="32"/>
        <v>1</v>
      </c>
      <c r="CO16" s="87">
        <f t="shared" si="26"/>
        <v>1</v>
      </c>
      <c r="CP16" s="87">
        <f t="shared" si="27"/>
        <v>1</v>
      </c>
      <c r="CQ16" s="192"/>
      <c r="CR16" s="192"/>
      <c r="CS16" s="193">
        <f t="shared" si="33"/>
        <v>0.87</v>
      </c>
      <c r="CT16" s="193">
        <f t="shared" si="20"/>
        <v>0.89</v>
      </c>
      <c r="CU16" s="193">
        <f t="shared" si="21"/>
        <v>0.89</v>
      </c>
      <c r="CV16" s="85"/>
    </row>
    <row r="17" spans="1:101" ht="15" customHeight="1" x14ac:dyDescent="0.2">
      <c r="A17" s="350" t="s">
        <v>46</v>
      </c>
      <c r="B17" s="346"/>
      <c r="C17" s="346"/>
      <c r="D17" s="346"/>
      <c r="E17" s="346"/>
      <c r="F17" s="346"/>
      <c r="G17" s="346"/>
      <c r="H17" s="346"/>
      <c r="I17" s="346"/>
      <c r="J17" s="346"/>
      <c r="K17" s="346"/>
      <c r="L17" s="346"/>
      <c r="M17" s="346"/>
      <c r="N17" s="347"/>
      <c r="O17" s="346"/>
      <c r="P17" s="311"/>
      <c r="Q17" s="311"/>
      <c r="R17" s="346"/>
      <c r="S17" s="346"/>
      <c r="T17" s="346"/>
      <c r="U17" s="346"/>
      <c r="V17" s="346"/>
      <c r="W17" s="346"/>
      <c r="X17" s="346"/>
      <c r="Y17" s="346"/>
      <c r="Z17" s="346"/>
      <c r="AA17" s="346"/>
      <c r="AB17" s="346"/>
      <c r="AC17" s="346"/>
      <c r="AD17" s="346"/>
      <c r="AF17" s="346"/>
      <c r="AG17" s="346"/>
      <c r="AH17" s="346"/>
      <c r="AI17" s="311">
        <f>AP42+AW40+BD40</f>
        <v>43.7</v>
      </c>
      <c r="AJ17" s="311">
        <f t="shared" ref="AJ17:AK17" si="40">AQ42+AX40+BE40</f>
        <v>51.4</v>
      </c>
      <c r="AK17" s="311">
        <f t="shared" si="40"/>
        <v>49.7</v>
      </c>
      <c r="AL17" s="346"/>
      <c r="AM17" s="346"/>
      <c r="AN17" s="346"/>
      <c r="AO17" s="311"/>
      <c r="AP17" s="346"/>
      <c r="AQ17" s="346"/>
      <c r="AR17" s="346"/>
      <c r="AS17" s="346"/>
      <c r="AT17" s="346"/>
      <c r="AU17" s="346"/>
      <c r="AV17" s="346"/>
      <c r="AW17" s="346"/>
      <c r="AX17" s="346"/>
      <c r="AY17" s="346"/>
      <c r="AZ17" s="346"/>
      <c r="BA17" s="346"/>
      <c r="BB17" s="346"/>
      <c r="BC17" s="346"/>
      <c r="BD17" s="346"/>
      <c r="BE17" s="346"/>
      <c r="BF17" s="346"/>
      <c r="BG17" s="346"/>
      <c r="BH17" s="346"/>
      <c r="BI17" s="346"/>
      <c r="BJ17" s="311"/>
      <c r="BK17" s="346"/>
      <c r="BL17" s="346"/>
      <c r="BM17" s="346"/>
      <c r="BN17" s="346"/>
      <c r="BO17" s="346"/>
      <c r="BP17" s="346"/>
      <c r="BQ17" s="346"/>
      <c r="BR17" s="346"/>
      <c r="BS17" s="346"/>
      <c r="BT17" s="346"/>
      <c r="BU17" s="346"/>
      <c r="BV17" s="346"/>
      <c r="BW17" s="346"/>
      <c r="BX17" s="346"/>
      <c r="BY17" s="346"/>
      <c r="BZ17" s="346"/>
      <c r="CA17" s="346"/>
      <c r="CB17" s="346"/>
      <c r="CC17" s="346"/>
      <c r="CD17" s="346"/>
      <c r="CE17" s="346"/>
      <c r="CF17" s="346"/>
      <c r="CG17" s="346"/>
      <c r="CH17" s="311">
        <f t="shared" si="24"/>
        <v>43.7</v>
      </c>
      <c r="CI17" s="311">
        <f t="shared" si="18"/>
        <v>51.4</v>
      </c>
      <c r="CJ17" s="311">
        <f t="shared" si="18"/>
        <v>49.7</v>
      </c>
      <c r="CK17" s="311">
        <f>AP42+AW40+BD40</f>
        <v>43.7</v>
      </c>
      <c r="CL17" s="311">
        <f t="shared" ref="CL17:CM17" si="41">AQ42+AX40+BE40</f>
        <v>51.4</v>
      </c>
      <c r="CM17" s="311">
        <f t="shared" si="41"/>
        <v>49.7</v>
      </c>
      <c r="CN17" s="87">
        <f t="shared" si="32"/>
        <v>1</v>
      </c>
      <c r="CO17" s="87">
        <f t="shared" si="26"/>
        <v>1</v>
      </c>
      <c r="CP17" s="87">
        <f t="shared" si="27"/>
        <v>1</v>
      </c>
      <c r="CQ17" s="192"/>
      <c r="CR17" s="192"/>
      <c r="CS17" s="193">
        <f t="shared" si="33"/>
        <v>1.06</v>
      </c>
      <c r="CT17" s="193">
        <f t="shared" si="20"/>
        <v>1.05</v>
      </c>
      <c r="CU17" s="193">
        <f t="shared" si="21"/>
        <v>1.02</v>
      </c>
      <c r="CV17" s="85"/>
      <c r="CW17" s="178"/>
    </row>
    <row r="18" spans="1:101" ht="15" customHeight="1" x14ac:dyDescent="0.2">
      <c r="A18" s="350" t="s">
        <v>47</v>
      </c>
      <c r="B18" s="346"/>
      <c r="C18" s="346"/>
      <c r="D18" s="346"/>
      <c r="E18" s="346"/>
      <c r="F18" s="346"/>
      <c r="G18" s="346"/>
      <c r="H18" s="346"/>
      <c r="I18" s="346"/>
      <c r="J18" s="346"/>
      <c r="K18" s="346"/>
      <c r="L18" s="346"/>
      <c r="M18" s="346"/>
      <c r="N18" s="346"/>
      <c r="O18" s="346"/>
      <c r="P18" s="346"/>
      <c r="Q18" s="346"/>
      <c r="R18" s="346"/>
      <c r="S18" s="346"/>
      <c r="T18" s="346"/>
      <c r="U18" s="346"/>
      <c r="V18" s="346"/>
      <c r="W18" s="346"/>
      <c r="X18" s="346"/>
      <c r="Y18" s="346"/>
      <c r="Z18" s="346"/>
      <c r="AA18" s="346"/>
      <c r="AB18" s="346"/>
      <c r="AC18" s="346"/>
      <c r="AD18" s="346"/>
      <c r="AE18" s="346"/>
      <c r="AF18" s="346"/>
      <c r="AG18" s="346"/>
      <c r="AH18" s="346"/>
      <c r="AI18" s="346"/>
      <c r="AJ18" s="346"/>
      <c r="AK18" s="346"/>
      <c r="AL18" s="346"/>
      <c r="AM18" s="346"/>
      <c r="AN18" s="346"/>
      <c r="AO18" s="346"/>
      <c r="AP18" s="346"/>
      <c r="AQ18" s="346"/>
      <c r="AR18" s="311">
        <f>AH45+AP43</f>
        <v>33.200000000000003</v>
      </c>
      <c r="AS18" s="311">
        <f t="shared" ref="AS18:AT18" si="42">AI45+AQ43</f>
        <v>43.5</v>
      </c>
      <c r="AT18" s="311">
        <f t="shared" si="42"/>
        <v>48.6</v>
      </c>
      <c r="AU18" s="346"/>
      <c r="AV18" s="346"/>
      <c r="AW18" s="346"/>
      <c r="AX18" s="346"/>
      <c r="AY18" s="346"/>
      <c r="AZ18" s="346"/>
      <c r="BA18" s="346"/>
      <c r="BB18" s="346"/>
      <c r="BC18" s="346"/>
      <c r="BD18" s="346"/>
      <c r="BE18" s="346"/>
      <c r="BF18" s="346"/>
      <c r="BG18" s="346"/>
      <c r="BH18" s="346"/>
      <c r="BI18" s="346"/>
      <c r="BJ18" s="311"/>
      <c r="BK18" s="311"/>
      <c r="BL18" s="311"/>
      <c r="BM18" s="346"/>
      <c r="BN18" s="346"/>
      <c r="BO18" s="346"/>
      <c r="BP18" s="346"/>
      <c r="BQ18" s="346"/>
      <c r="BR18" s="346"/>
      <c r="BS18" s="346"/>
      <c r="BT18" s="346"/>
      <c r="BU18" s="346"/>
      <c r="BV18" s="346"/>
      <c r="BW18" s="346"/>
      <c r="BX18" s="346"/>
      <c r="BY18" s="346"/>
      <c r="BZ18" s="346"/>
      <c r="CA18" s="346"/>
      <c r="CB18" s="346"/>
      <c r="CC18" s="346"/>
      <c r="CD18" s="346"/>
      <c r="CE18" s="346"/>
      <c r="CF18" s="346"/>
      <c r="CG18" s="346"/>
      <c r="CH18" s="311">
        <f t="shared" si="24"/>
        <v>33.200000000000003</v>
      </c>
      <c r="CI18" s="311">
        <f t="shared" si="18"/>
        <v>43.5</v>
      </c>
      <c r="CJ18" s="311">
        <f t="shared" si="18"/>
        <v>48.6</v>
      </c>
      <c r="CK18" s="311">
        <f>AH45+AP43</f>
        <v>33.200000000000003</v>
      </c>
      <c r="CL18" s="311">
        <f t="shared" ref="CL18:CM18" si="43">AI45+AQ43</f>
        <v>43.5</v>
      </c>
      <c r="CM18" s="311">
        <f t="shared" si="43"/>
        <v>48.6</v>
      </c>
      <c r="CN18" s="87">
        <f t="shared" si="32"/>
        <v>1</v>
      </c>
      <c r="CO18" s="87">
        <f t="shared" si="26"/>
        <v>1</v>
      </c>
      <c r="CP18" s="87">
        <f t="shared" si="27"/>
        <v>1</v>
      </c>
      <c r="CQ18" s="192"/>
      <c r="CR18" s="192"/>
      <c r="CS18" s="193">
        <f t="shared" si="33"/>
        <v>0.81</v>
      </c>
      <c r="CT18" s="193">
        <f t="shared" si="20"/>
        <v>0.89</v>
      </c>
      <c r="CU18" s="193">
        <f t="shared" si="21"/>
        <v>1</v>
      </c>
      <c r="CV18" s="85"/>
    </row>
    <row r="19" spans="1:101" ht="15" customHeight="1" x14ac:dyDescent="0.2">
      <c r="A19" s="350" t="s">
        <v>48</v>
      </c>
      <c r="B19" s="346"/>
      <c r="C19" s="346"/>
      <c r="D19" s="346"/>
      <c r="E19" s="346"/>
      <c r="F19" s="346"/>
      <c r="G19" s="346"/>
      <c r="H19" s="346"/>
      <c r="I19" s="346"/>
      <c r="J19" s="346"/>
      <c r="K19" s="346"/>
      <c r="L19" s="346"/>
      <c r="M19" s="346"/>
      <c r="N19" s="346"/>
      <c r="O19" s="346"/>
      <c r="P19" s="346"/>
      <c r="Q19" s="346"/>
      <c r="R19" s="346"/>
      <c r="S19" s="346"/>
      <c r="T19" s="346"/>
      <c r="U19" s="346"/>
      <c r="V19" s="346"/>
      <c r="W19" s="346"/>
      <c r="X19" s="346"/>
      <c r="Y19" s="346"/>
      <c r="Z19" s="346"/>
      <c r="AA19" s="346"/>
      <c r="AB19" s="346"/>
      <c r="AC19" s="346"/>
      <c r="AD19" s="346"/>
      <c r="AE19" s="346"/>
      <c r="AF19" s="346"/>
      <c r="AG19" s="346"/>
      <c r="AH19" s="346"/>
      <c r="AI19" s="346"/>
      <c r="AJ19" s="346"/>
      <c r="AK19" s="346"/>
      <c r="AL19" s="346"/>
      <c r="AM19" s="346"/>
      <c r="AN19" s="346"/>
      <c r="AO19" s="311"/>
      <c r="AP19" s="346"/>
      <c r="AQ19" s="346"/>
      <c r="AR19" s="346"/>
      <c r="AS19" s="346"/>
      <c r="AT19" s="346"/>
      <c r="AU19" s="311">
        <f>AH46+AP44</f>
        <v>32.5</v>
      </c>
      <c r="AV19" s="311">
        <f t="shared" ref="AV19:AW19" si="44">AI46+AQ44</f>
        <v>40.9</v>
      </c>
      <c r="AW19" s="311">
        <f t="shared" si="44"/>
        <v>44.9</v>
      </c>
      <c r="AX19" s="346"/>
      <c r="AY19" s="346"/>
      <c r="AZ19" s="346"/>
      <c r="BA19" s="346"/>
      <c r="BB19" s="346"/>
      <c r="BC19" s="346"/>
      <c r="BD19" s="346"/>
      <c r="BE19" s="346"/>
      <c r="BF19" s="346"/>
      <c r="BG19" s="346"/>
      <c r="BH19" s="346"/>
      <c r="BI19" s="346"/>
      <c r="BJ19" s="86"/>
      <c r="BK19" s="86"/>
      <c r="BL19" s="86"/>
      <c r="BM19" s="346"/>
      <c r="BN19" s="346"/>
      <c r="BO19" s="346"/>
      <c r="BP19" s="346"/>
      <c r="BQ19" s="346"/>
      <c r="BR19" s="346"/>
      <c r="BS19" s="346"/>
      <c r="BT19" s="346"/>
      <c r="BU19" s="346"/>
      <c r="BV19" s="346"/>
      <c r="BW19" s="346"/>
      <c r="BX19" s="346"/>
      <c r="BY19" s="346"/>
      <c r="BZ19" s="346"/>
      <c r="CA19" s="346"/>
      <c r="CB19" s="346"/>
      <c r="CC19" s="346"/>
      <c r="CD19" s="346"/>
      <c r="CE19" s="346"/>
      <c r="CF19" s="346"/>
      <c r="CG19" s="346"/>
      <c r="CH19" s="311">
        <f t="shared" si="24"/>
        <v>32.5</v>
      </c>
      <c r="CI19" s="311">
        <f t="shared" si="18"/>
        <v>40.9</v>
      </c>
      <c r="CJ19" s="311">
        <f t="shared" si="18"/>
        <v>44.9</v>
      </c>
      <c r="CK19" s="311">
        <f>AH46+AP44</f>
        <v>32.5</v>
      </c>
      <c r="CL19" s="311">
        <f t="shared" ref="CL19:CM19" si="45">AI46+AQ44</f>
        <v>40.9</v>
      </c>
      <c r="CM19" s="311">
        <f t="shared" si="45"/>
        <v>44.9</v>
      </c>
      <c r="CN19" s="87">
        <f t="shared" si="32"/>
        <v>1</v>
      </c>
      <c r="CO19" s="87">
        <f t="shared" si="26"/>
        <v>1</v>
      </c>
      <c r="CP19" s="87">
        <f t="shared" si="27"/>
        <v>1</v>
      </c>
      <c r="CQ19" s="192"/>
      <c r="CR19" s="192"/>
      <c r="CS19" s="193">
        <f t="shared" si="33"/>
        <v>0.79</v>
      </c>
      <c r="CT19" s="193">
        <f t="shared" si="20"/>
        <v>0.84</v>
      </c>
      <c r="CU19" s="193">
        <f t="shared" si="21"/>
        <v>0.92</v>
      </c>
      <c r="CV19" s="85"/>
    </row>
    <row r="20" spans="1:101" ht="15" customHeight="1" x14ac:dyDescent="0.2">
      <c r="A20" s="350" t="s">
        <v>49</v>
      </c>
      <c r="B20" s="346"/>
      <c r="C20" s="346"/>
      <c r="D20" s="346"/>
      <c r="E20" s="346"/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46"/>
      <c r="AJ20" s="346"/>
      <c r="AK20" s="346"/>
      <c r="AL20" s="346"/>
      <c r="AM20" s="346"/>
      <c r="AN20" s="346"/>
      <c r="AO20" s="346"/>
      <c r="AP20" s="346"/>
      <c r="AQ20" s="346"/>
      <c r="AR20" s="346"/>
      <c r="AS20" s="346"/>
      <c r="AT20" s="346"/>
      <c r="AU20" s="346"/>
      <c r="AV20" s="346"/>
      <c r="AW20" s="346"/>
      <c r="AX20" s="311">
        <f>AP45+AH47</f>
        <v>56.8</v>
      </c>
      <c r="AY20" s="311">
        <f t="shared" ref="AY20:AZ20" si="46">AQ45+AI47</f>
        <v>65.5</v>
      </c>
      <c r="AZ20" s="311">
        <f t="shared" si="46"/>
        <v>63.6</v>
      </c>
      <c r="BA20" s="346"/>
      <c r="BB20" s="346"/>
      <c r="BC20" s="346"/>
      <c r="BD20" s="346"/>
      <c r="BE20" s="346"/>
      <c r="BF20" s="346"/>
      <c r="BG20" s="346"/>
      <c r="BH20" s="346"/>
      <c r="BI20" s="346"/>
      <c r="BJ20" s="311"/>
      <c r="BK20" s="311"/>
      <c r="BL20" s="311"/>
      <c r="BM20" s="346"/>
      <c r="BN20" s="346"/>
      <c r="BO20" s="346"/>
      <c r="BP20" s="346"/>
      <c r="BQ20" s="346"/>
      <c r="BR20" s="346"/>
      <c r="BS20" s="346"/>
      <c r="BT20" s="346"/>
      <c r="BU20" s="346"/>
      <c r="BV20" s="346"/>
      <c r="BW20" s="346"/>
      <c r="BX20" s="346"/>
      <c r="BY20" s="346"/>
      <c r="BZ20" s="346"/>
      <c r="CA20" s="346"/>
      <c r="CB20" s="346"/>
      <c r="CC20" s="346"/>
      <c r="CD20" s="346"/>
      <c r="CE20" s="346"/>
      <c r="CF20" s="346"/>
      <c r="CG20" s="346"/>
      <c r="CH20" s="311">
        <f t="shared" si="24"/>
        <v>56.8</v>
      </c>
      <c r="CI20" s="311">
        <f t="shared" si="18"/>
        <v>65.5</v>
      </c>
      <c r="CJ20" s="311">
        <f t="shared" si="18"/>
        <v>63.6</v>
      </c>
      <c r="CK20" s="311">
        <f>AH47+AP45</f>
        <v>56.8</v>
      </c>
      <c r="CL20" s="311">
        <f t="shared" ref="CL20:CM20" si="47">AI47+AQ45</f>
        <v>65.5</v>
      </c>
      <c r="CM20" s="311">
        <f t="shared" si="47"/>
        <v>63.6</v>
      </c>
      <c r="CN20" s="87">
        <f t="shared" si="32"/>
        <v>1</v>
      </c>
      <c r="CO20" s="87">
        <f t="shared" si="26"/>
        <v>1</v>
      </c>
      <c r="CP20" s="87">
        <f t="shared" si="27"/>
        <v>1</v>
      </c>
      <c r="CQ20" s="192"/>
      <c r="CR20" s="192"/>
      <c r="CS20" s="193">
        <f t="shared" si="33"/>
        <v>1.38</v>
      </c>
      <c r="CT20" s="193">
        <f t="shared" si="20"/>
        <v>1.34</v>
      </c>
      <c r="CU20" s="193">
        <f t="shared" si="21"/>
        <v>1.31</v>
      </c>
      <c r="CV20" s="85"/>
    </row>
    <row r="21" spans="1:101" ht="15" customHeight="1" x14ac:dyDescent="0.2">
      <c r="A21" s="350" t="s">
        <v>50</v>
      </c>
      <c r="B21" s="346"/>
      <c r="C21" s="346"/>
      <c r="D21" s="346"/>
      <c r="E21" s="346"/>
      <c r="F21" s="346"/>
      <c r="G21" s="346"/>
      <c r="H21" s="346"/>
      <c r="I21" s="346"/>
      <c r="J21" s="346"/>
      <c r="K21" s="346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46"/>
      <c r="W21" s="346"/>
      <c r="X21" s="346"/>
      <c r="Y21" s="346"/>
      <c r="Z21" s="346"/>
      <c r="AA21" s="346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11">
        <f>AP46</f>
        <v>40.799999999999997</v>
      </c>
      <c r="BB21" s="311">
        <f t="shared" ref="BB21:BC21" si="48">AQ46</f>
        <v>51.7</v>
      </c>
      <c r="BC21" s="311">
        <f t="shared" si="48"/>
        <v>49.7</v>
      </c>
      <c r="BD21" s="346"/>
      <c r="BE21" s="346"/>
      <c r="BF21" s="346"/>
      <c r="BG21" s="346"/>
      <c r="BH21" s="346"/>
      <c r="BI21" s="346"/>
      <c r="BJ21" s="311"/>
      <c r="BK21" s="311"/>
      <c r="BL21" s="311"/>
      <c r="BM21" s="311"/>
      <c r="BN21" s="311"/>
      <c r="BO21" s="311"/>
      <c r="BP21" s="311"/>
      <c r="BQ21" s="311"/>
      <c r="BR21" s="311"/>
      <c r="BS21" s="311"/>
      <c r="BT21" s="311"/>
      <c r="BU21" s="311"/>
      <c r="BV21" s="311"/>
      <c r="BW21" s="311"/>
      <c r="BX21" s="311"/>
      <c r="BY21" s="311"/>
      <c r="BZ21" s="311"/>
      <c r="CA21" s="311"/>
      <c r="CB21" s="346"/>
      <c r="CC21" s="346"/>
      <c r="CD21" s="346"/>
      <c r="CE21" s="346"/>
      <c r="CF21" s="346"/>
      <c r="CG21" s="346"/>
      <c r="CH21" s="311">
        <f t="shared" si="24"/>
        <v>40.799999999999997</v>
      </c>
      <c r="CI21" s="311">
        <f t="shared" si="18"/>
        <v>51.7</v>
      </c>
      <c r="CJ21" s="311">
        <f t="shared" si="18"/>
        <v>49.7</v>
      </c>
      <c r="CK21" s="311">
        <f>AP46</f>
        <v>40.799999999999997</v>
      </c>
      <c r="CL21" s="311">
        <f t="shared" ref="CL21:CM21" si="49">AQ46</f>
        <v>51.7</v>
      </c>
      <c r="CM21" s="311">
        <f t="shared" si="49"/>
        <v>49.7</v>
      </c>
      <c r="CN21" s="87">
        <f t="shared" si="32"/>
        <v>1</v>
      </c>
      <c r="CO21" s="87">
        <f t="shared" si="26"/>
        <v>1</v>
      </c>
      <c r="CP21" s="87">
        <f t="shared" si="27"/>
        <v>1</v>
      </c>
      <c r="CQ21" s="192"/>
      <c r="CR21" s="192"/>
      <c r="CS21" s="193">
        <f t="shared" si="33"/>
        <v>0.99</v>
      </c>
      <c r="CT21" s="193">
        <f t="shared" si="20"/>
        <v>1.06</v>
      </c>
      <c r="CU21" s="193">
        <f t="shared" si="21"/>
        <v>1.02</v>
      </c>
      <c r="CV21" s="85"/>
      <c r="CW21" s="178"/>
    </row>
    <row r="22" spans="1:101" ht="15" customHeight="1" x14ac:dyDescent="0.2">
      <c r="A22" s="350" t="s">
        <v>51</v>
      </c>
      <c r="B22" s="346"/>
      <c r="C22" s="346"/>
      <c r="D22" s="346"/>
      <c r="E22" s="346"/>
      <c r="F22" s="346"/>
      <c r="G22" s="346"/>
      <c r="H22" s="346"/>
      <c r="I22" s="346"/>
      <c r="J22" s="346"/>
      <c r="K22" s="346"/>
      <c r="L22" s="346"/>
      <c r="M22" s="346"/>
      <c r="N22" s="346"/>
      <c r="O22" s="346"/>
      <c r="P22" s="346"/>
      <c r="Q22" s="346"/>
      <c r="R22" s="346"/>
      <c r="S22" s="346"/>
      <c r="T22" s="346"/>
      <c r="U22" s="346"/>
      <c r="V22" s="346"/>
      <c r="W22" s="346"/>
      <c r="X22" s="346"/>
      <c r="Y22" s="346"/>
      <c r="Z22" s="346"/>
      <c r="AA22" s="346"/>
      <c r="AB22" s="346"/>
      <c r="AC22" s="346"/>
      <c r="AD22" s="346"/>
      <c r="AE22" s="346"/>
      <c r="AF22" s="346"/>
      <c r="AG22" s="346"/>
      <c r="AH22" s="346"/>
      <c r="AI22" s="346"/>
      <c r="AJ22" s="346"/>
      <c r="AK22" s="346"/>
      <c r="AL22" s="346"/>
      <c r="AM22" s="346"/>
      <c r="AN22" s="346"/>
      <c r="AO22" s="346"/>
      <c r="AP22" s="346"/>
      <c r="AQ22" s="346"/>
      <c r="AR22" s="346"/>
      <c r="AS22" s="346"/>
      <c r="AT22" s="346"/>
      <c r="AU22" s="346"/>
      <c r="AV22" s="346"/>
      <c r="AW22" s="346"/>
      <c r="AX22" s="346"/>
      <c r="AY22" s="346"/>
      <c r="AZ22" s="346"/>
      <c r="BA22" s="346"/>
      <c r="BB22" s="346"/>
      <c r="BC22" s="346"/>
      <c r="BD22" s="311">
        <f>AP47+AH48</f>
        <v>47</v>
      </c>
      <c r="BE22" s="311">
        <f t="shared" ref="BE22:BF22" si="50">AQ47+AI48</f>
        <v>48.7</v>
      </c>
      <c r="BF22" s="311">
        <f t="shared" si="50"/>
        <v>48.6</v>
      </c>
      <c r="BG22" s="346"/>
      <c r="BH22" s="346"/>
      <c r="BI22" s="346"/>
      <c r="BJ22" s="311"/>
      <c r="BK22" s="311"/>
      <c r="BL22" s="311"/>
      <c r="BM22" s="311"/>
      <c r="BN22" s="311"/>
      <c r="BO22" s="311"/>
      <c r="BP22" s="311"/>
      <c r="BQ22" s="311"/>
      <c r="BR22" s="311"/>
      <c r="BS22" s="311"/>
      <c r="BT22" s="311"/>
      <c r="BU22" s="311"/>
      <c r="BV22" s="311"/>
      <c r="BW22" s="311"/>
      <c r="BX22" s="311"/>
      <c r="BY22" s="311"/>
      <c r="BZ22" s="311"/>
      <c r="CA22" s="311"/>
      <c r="CB22" s="42"/>
      <c r="CC22" s="311"/>
      <c r="CD22" s="311"/>
      <c r="CE22" s="346"/>
      <c r="CF22" s="346"/>
      <c r="CG22" s="346"/>
      <c r="CH22" s="311">
        <f t="shared" si="24"/>
        <v>47</v>
      </c>
      <c r="CI22" s="311">
        <f t="shared" si="18"/>
        <v>48.7</v>
      </c>
      <c r="CJ22" s="311">
        <f t="shared" si="18"/>
        <v>48.6</v>
      </c>
      <c r="CK22" s="311">
        <f>AH48+AP47</f>
        <v>47</v>
      </c>
      <c r="CL22" s="311">
        <f t="shared" ref="CL22:CM22" si="51">AI48+AQ47</f>
        <v>48.7</v>
      </c>
      <c r="CM22" s="311">
        <f t="shared" si="51"/>
        <v>48.6</v>
      </c>
      <c r="CN22" s="87">
        <f t="shared" si="32"/>
        <v>1</v>
      </c>
      <c r="CO22" s="87">
        <f t="shared" si="26"/>
        <v>1</v>
      </c>
      <c r="CP22" s="87">
        <f t="shared" si="27"/>
        <v>1</v>
      </c>
      <c r="CQ22" s="192"/>
      <c r="CR22" s="192"/>
      <c r="CS22" s="193">
        <f t="shared" si="33"/>
        <v>1.1399999999999999</v>
      </c>
      <c r="CT22" s="193">
        <f t="shared" si="20"/>
        <v>1</v>
      </c>
      <c r="CU22" s="193">
        <f t="shared" si="21"/>
        <v>1</v>
      </c>
      <c r="CV22" s="85"/>
      <c r="CW22" s="178"/>
    </row>
    <row r="23" spans="1:101" ht="15" customHeight="1" x14ac:dyDescent="0.2">
      <c r="A23" s="350" t="s">
        <v>52</v>
      </c>
      <c r="B23" s="311"/>
      <c r="C23" s="346"/>
      <c r="D23" s="346"/>
      <c r="E23" s="346"/>
      <c r="F23" s="346"/>
      <c r="G23" s="346"/>
      <c r="H23" s="346"/>
      <c r="I23" s="346"/>
      <c r="J23" s="346"/>
      <c r="K23" s="346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46"/>
      <c r="W23" s="346"/>
      <c r="X23" s="346"/>
      <c r="Y23" s="346"/>
      <c r="Z23" s="346"/>
      <c r="AA23" s="346"/>
      <c r="AB23" s="346"/>
      <c r="AC23" s="346"/>
      <c r="AD23" s="346"/>
      <c r="AE23" s="346"/>
      <c r="AF23" s="346"/>
      <c r="AG23" s="346"/>
      <c r="AH23" s="346"/>
      <c r="AI23" s="346"/>
      <c r="AJ23" s="346"/>
      <c r="AK23" s="346"/>
      <c r="AL23" s="346"/>
      <c r="AM23" s="346"/>
      <c r="AN23" s="346"/>
      <c r="AO23" s="311"/>
      <c r="AP23" s="346"/>
      <c r="AQ23" s="346"/>
      <c r="AR23" s="346"/>
      <c r="AS23" s="346"/>
      <c r="AT23" s="346"/>
      <c r="AU23" s="346"/>
      <c r="AV23" s="346"/>
      <c r="AW23" s="346"/>
      <c r="AX23" s="346"/>
      <c r="AY23" s="346"/>
      <c r="AZ23" s="346"/>
      <c r="BA23" s="346"/>
      <c r="BB23" s="346"/>
      <c r="BC23" s="346"/>
      <c r="BD23" s="346"/>
      <c r="BE23" s="346"/>
      <c r="BF23" s="346"/>
      <c r="BG23" s="311">
        <f>AP48</f>
        <v>42</v>
      </c>
      <c r="BH23" s="311">
        <f t="shared" ref="BH23:BI23" si="52">AQ48</f>
        <v>41.8</v>
      </c>
      <c r="BI23" s="311">
        <f t="shared" si="52"/>
        <v>42.2</v>
      </c>
      <c r="BJ23" s="311"/>
      <c r="BK23" s="346"/>
      <c r="BL23" s="346"/>
      <c r="BM23" s="346"/>
      <c r="BN23" s="346"/>
      <c r="BO23" s="346"/>
      <c r="BP23" s="346"/>
      <c r="BQ23" s="346"/>
      <c r="BR23" s="346"/>
      <c r="BS23" s="346"/>
      <c r="BT23" s="346"/>
      <c r="BU23" s="346"/>
      <c r="BV23" s="346"/>
      <c r="BW23" s="346"/>
      <c r="BX23" s="346"/>
      <c r="BY23" s="346"/>
      <c r="BZ23" s="346"/>
      <c r="CA23" s="346"/>
      <c r="CB23" s="311"/>
      <c r="CC23" s="311"/>
      <c r="CD23" s="311"/>
      <c r="CE23" s="311"/>
      <c r="CF23" s="346"/>
      <c r="CG23" s="346"/>
      <c r="CH23" s="311">
        <f t="shared" si="24"/>
        <v>42</v>
      </c>
      <c r="CI23" s="311">
        <f t="shared" si="18"/>
        <v>41.8</v>
      </c>
      <c r="CJ23" s="311">
        <f t="shared" si="18"/>
        <v>42.2</v>
      </c>
      <c r="CK23" s="311">
        <f>AP48</f>
        <v>42</v>
      </c>
      <c r="CL23" s="311">
        <f t="shared" ref="CL23:CM23" si="53">AQ48</f>
        <v>41.8</v>
      </c>
      <c r="CM23" s="311">
        <f t="shared" si="53"/>
        <v>42.2</v>
      </c>
      <c r="CN23" s="87">
        <f t="shared" si="32"/>
        <v>1</v>
      </c>
      <c r="CO23" s="87">
        <f t="shared" si="26"/>
        <v>1</v>
      </c>
      <c r="CP23" s="87">
        <f t="shared" si="27"/>
        <v>1</v>
      </c>
      <c r="CQ23" s="192"/>
      <c r="CR23" s="192"/>
      <c r="CS23" s="193">
        <f t="shared" si="33"/>
        <v>1.02</v>
      </c>
      <c r="CT23" s="193">
        <f t="shared" si="20"/>
        <v>0.85</v>
      </c>
      <c r="CU23" s="193">
        <f t="shared" ref="CU23:CU24" si="54">CM23/$CU$8</f>
        <v>0.87</v>
      </c>
      <c r="CV23" s="85"/>
    </row>
    <row r="24" spans="1:101" ht="15" hidden="1" customHeight="1" x14ac:dyDescent="0.2">
      <c r="A24" s="350" t="s">
        <v>53</v>
      </c>
      <c r="B24" s="346"/>
      <c r="C24" s="346"/>
      <c r="D24" s="346"/>
      <c r="E24" s="346"/>
      <c r="F24" s="346"/>
      <c r="G24" s="346"/>
      <c r="H24" s="346"/>
      <c r="I24" s="346"/>
      <c r="J24" s="346"/>
      <c r="K24" s="346"/>
      <c r="L24" s="346"/>
      <c r="M24" s="346"/>
      <c r="N24" s="346"/>
      <c r="O24" s="346"/>
      <c r="P24" s="346"/>
      <c r="Q24" s="346"/>
      <c r="R24" s="346"/>
      <c r="S24" s="346"/>
      <c r="T24" s="346"/>
      <c r="U24" s="346"/>
      <c r="V24" s="346"/>
      <c r="W24" s="346"/>
      <c r="X24" s="346"/>
      <c r="Y24" s="346"/>
      <c r="Z24" s="346"/>
      <c r="AA24" s="346"/>
      <c r="AB24" s="346"/>
      <c r="AC24" s="346"/>
      <c r="AD24" s="346"/>
      <c r="AE24" s="346"/>
      <c r="AF24" s="346"/>
      <c r="AG24" s="346"/>
      <c r="AH24" s="346"/>
      <c r="AI24" s="346"/>
      <c r="AJ24" s="346"/>
      <c r="AK24" s="346"/>
      <c r="AL24" s="346"/>
      <c r="AM24" s="346"/>
      <c r="AN24" s="346"/>
      <c r="AO24" s="346"/>
      <c r="AP24" s="346"/>
      <c r="AQ24" s="346"/>
      <c r="AR24" s="346"/>
      <c r="AS24" s="346"/>
      <c r="AT24" s="346"/>
      <c r="AU24" s="346"/>
      <c r="AV24" s="346"/>
      <c r="AW24" s="346"/>
      <c r="AX24" s="346"/>
      <c r="AY24" s="346"/>
      <c r="AZ24" s="346"/>
      <c r="BA24" s="346"/>
      <c r="BB24" s="346"/>
      <c r="BC24" s="346"/>
      <c r="BD24" s="346"/>
      <c r="BE24" s="346"/>
      <c r="BF24" s="346"/>
      <c r="BG24" s="346"/>
      <c r="BH24" s="346"/>
      <c r="BI24" s="346"/>
      <c r="BJ24" s="311"/>
      <c r="BK24" s="346"/>
      <c r="BL24" s="346"/>
      <c r="BM24" s="311"/>
      <c r="BN24" s="346"/>
      <c r="BO24" s="346"/>
      <c r="BP24" s="346"/>
      <c r="BQ24" s="346"/>
      <c r="BR24" s="346"/>
      <c r="BS24" s="346"/>
      <c r="BT24" s="346"/>
      <c r="BU24" s="346"/>
      <c r="BV24" s="346"/>
      <c r="BW24" s="346"/>
      <c r="BX24" s="346"/>
      <c r="BY24" s="346"/>
      <c r="BZ24" s="346"/>
      <c r="CA24" s="346"/>
      <c r="CB24" s="311"/>
      <c r="CC24" s="311"/>
      <c r="CD24" s="311"/>
      <c r="CF24" s="311"/>
      <c r="CG24" s="311"/>
      <c r="CH24" s="311">
        <f t="shared" si="24"/>
        <v>0</v>
      </c>
      <c r="CI24" s="311">
        <f t="shared" ref="CI24:CJ25" si="55">C24+F24+I24+L24+O24+R24+U24+X24+AA24+AD24+AG24+AJ24+AM24+AP24+AS24+AV24+AY24+BB24+BE24+BH24+BK24+BN24+BQ24+BT24+BW24+BZ24+CC24+CF24</f>
        <v>0</v>
      </c>
      <c r="CJ24" s="311">
        <f t="shared" si="55"/>
        <v>0</v>
      </c>
      <c r="CK24" s="311"/>
      <c r="CL24" s="311"/>
      <c r="CM24" s="311"/>
      <c r="CN24" s="87" t="e">
        <f t="shared" si="32"/>
        <v>#DIV/0!</v>
      </c>
      <c r="CO24" s="87" t="e">
        <f t="shared" si="26"/>
        <v>#DIV/0!</v>
      </c>
      <c r="CP24" s="87" t="e">
        <f t="shared" si="27"/>
        <v>#DIV/0!</v>
      </c>
      <c r="CQ24" s="192"/>
      <c r="CR24" s="192"/>
      <c r="CS24" s="193">
        <f t="shared" si="33"/>
        <v>0</v>
      </c>
      <c r="CT24" s="193">
        <f t="shared" si="20"/>
        <v>0</v>
      </c>
      <c r="CU24" s="193">
        <f t="shared" si="54"/>
        <v>0</v>
      </c>
      <c r="CV24" s="85"/>
    </row>
    <row r="25" spans="1:101" ht="15" customHeight="1" x14ac:dyDescent="0.2">
      <c r="A25" s="350" t="s">
        <v>54</v>
      </c>
      <c r="B25" s="346"/>
      <c r="C25" s="346"/>
      <c r="D25" s="346"/>
      <c r="E25" s="346"/>
      <c r="F25" s="346"/>
      <c r="G25" s="346"/>
      <c r="H25" s="346"/>
      <c r="I25" s="346"/>
      <c r="J25" s="346"/>
      <c r="K25" s="346"/>
      <c r="L25" s="346"/>
      <c r="M25" s="346"/>
      <c r="N25" s="346"/>
      <c r="O25" s="346"/>
      <c r="P25" s="346"/>
      <c r="Q25" s="346"/>
      <c r="R25" s="346"/>
      <c r="S25" s="346"/>
      <c r="T25" s="346"/>
      <c r="U25" s="346"/>
      <c r="V25" s="346"/>
      <c r="W25" s="346"/>
      <c r="X25" s="346"/>
      <c r="Y25" s="346"/>
      <c r="Z25" s="346"/>
      <c r="AA25" s="346"/>
      <c r="AB25" s="346"/>
      <c r="AC25" s="346"/>
      <c r="AD25" s="346"/>
      <c r="AE25" s="346"/>
      <c r="AF25" s="346"/>
      <c r="AG25" s="346"/>
      <c r="AH25" s="346"/>
      <c r="AI25" s="346"/>
      <c r="AJ25" s="346"/>
      <c r="AK25" s="346"/>
      <c r="AL25" s="346"/>
      <c r="AM25" s="346"/>
      <c r="AN25" s="346"/>
      <c r="AO25" s="346"/>
      <c r="AP25" s="346"/>
      <c r="AQ25" s="346"/>
      <c r="AR25" s="346"/>
      <c r="AS25" s="346"/>
      <c r="AT25" s="346"/>
      <c r="AU25" s="346"/>
      <c r="AV25" s="346"/>
      <c r="AW25" s="346"/>
      <c r="AX25" s="346"/>
      <c r="AY25" s="346"/>
      <c r="AZ25" s="346"/>
      <c r="BA25" s="346"/>
      <c r="BB25" s="346"/>
      <c r="BC25" s="346"/>
      <c r="BD25" s="346"/>
      <c r="BE25" s="346"/>
      <c r="BF25" s="346"/>
      <c r="BG25" s="346"/>
      <c r="BH25" s="346"/>
      <c r="BI25" s="346"/>
      <c r="BJ25" s="311"/>
      <c r="BK25" s="346"/>
      <c r="BL25" s="346"/>
      <c r="BM25" s="311"/>
      <c r="BN25" s="346"/>
      <c r="BO25" s="346"/>
      <c r="BP25" s="311">
        <f>AP49</f>
        <v>41.3</v>
      </c>
      <c r="BQ25" s="311">
        <f t="shared" ref="BQ25:BR25" si="56">AQ49</f>
        <v>42.3</v>
      </c>
      <c r="BR25" s="311">
        <f t="shared" si="56"/>
        <v>41</v>
      </c>
      <c r="BS25" s="346"/>
      <c r="BT25" s="346"/>
      <c r="BU25" s="346"/>
      <c r="BV25" s="346"/>
      <c r="BW25" s="346"/>
      <c r="BX25" s="346"/>
      <c r="BY25" s="346"/>
      <c r="BZ25" s="346"/>
      <c r="CA25" s="346"/>
      <c r="CB25" s="311"/>
      <c r="CC25" s="346"/>
      <c r="CD25" s="346"/>
      <c r="CE25" s="311"/>
      <c r="CF25" s="311"/>
      <c r="CG25" s="311"/>
      <c r="CH25" s="311">
        <f t="shared" si="24"/>
        <v>41.3</v>
      </c>
      <c r="CI25" s="311">
        <f t="shared" si="55"/>
        <v>42.3</v>
      </c>
      <c r="CJ25" s="311">
        <f t="shared" si="55"/>
        <v>41</v>
      </c>
      <c r="CK25" s="311">
        <f>AP49</f>
        <v>41.3</v>
      </c>
      <c r="CL25" s="311">
        <f t="shared" ref="CL25:CM25" si="57">AQ49</f>
        <v>42.3</v>
      </c>
      <c r="CM25" s="311">
        <f t="shared" si="57"/>
        <v>41</v>
      </c>
      <c r="CN25" s="87">
        <f t="shared" si="32"/>
        <v>1</v>
      </c>
      <c r="CO25" s="87">
        <f t="shared" si="26"/>
        <v>1</v>
      </c>
      <c r="CP25" s="87">
        <f t="shared" si="27"/>
        <v>1</v>
      </c>
      <c r="CQ25" s="192"/>
      <c r="CR25" s="192"/>
      <c r="CS25" s="193">
        <f t="shared" si="33"/>
        <v>1</v>
      </c>
      <c r="CT25" s="193">
        <f t="shared" si="20"/>
        <v>0.87</v>
      </c>
      <c r="CU25" s="193">
        <f>CM25/$CU$8</f>
        <v>0.84</v>
      </c>
      <c r="CV25" s="85"/>
    </row>
    <row r="26" spans="1:101" ht="15" customHeight="1" x14ac:dyDescent="0.2">
      <c r="A26" s="350" t="s">
        <v>69</v>
      </c>
      <c r="B26" s="346"/>
      <c r="C26" s="346"/>
      <c r="D26" s="346"/>
      <c r="E26" s="346"/>
      <c r="F26" s="346"/>
      <c r="G26" s="346"/>
      <c r="H26" s="346"/>
      <c r="I26" s="346"/>
      <c r="J26" s="346"/>
      <c r="K26" s="346"/>
      <c r="L26" s="346"/>
      <c r="M26" s="346"/>
      <c r="N26" s="346"/>
      <c r="O26" s="346"/>
      <c r="P26" s="346"/>
      <c r="Q26" s="346"/>
      <c r="R26" s="346"/>
      <c r="S26" s="346"/>
      <c r="T26" s="346"/>
      <c r="U26" s="346"/>
      <c r="V26" s="346"/>
      <c r="W26" s="346"/>
      <c r="X26" s="346"/>
      <c r="Y26" s="346"/>
      <c r="Z26" s="346"/>
      <c r="AA26" s="346"/>
      <c r="AB26" s="346"/>
      <c r="AC26" s="346"/>
      <c r="AD26" s="346"/>
      <c r="AE26" s="346"/>
      <c r="AF26" s="346"/>
      <c r="AG26" s="346"/>
      <c r="AH26" s="346"/>
      <c r="AI26" s="346"/>
      <c r="AJ26" s="346"/>
      <c r="AK26" s="346"/>
      <c r="AL26" s="346"/>
      <c r="AM26" s="346"/>
      <c r="AN26" s="346"/>
      <c r="AO26" s="346"/>
      <c r="AP26" s="346"/>
      <c r="AQ26" s="346"/>
      <c r="AR26" s="346"/>
      <c r="AS26" s="346"/>
      <c r="AT26" s="346"/>
      <c r="AU26" s="346"/>
      <c r="AV26" s="346"/>
      <c r="AW26" s="346"/>
      <c r="AX26" s="346"/>
      <c r="AY26" s="346"/>
      <c r="AZ26" s="346"/>
      <c r="BA26" s="346"/>
      <c r="BB26" s="346"/>
      <c r="BC26" s="346"/>
      <c r="BD26" s="346"/>
      <c r="BE26" s="346"/>
      <c r="BF26" s="346"/>
      <c r="BG26" s="346"/>
      <c r="BH26" s="346"/>
      <c r="BI26" s="346"/>
      <c r="BJ26" s="346"/>
      <c r="BK26" s="346"/>
      <c r="BL26" s="346"/>
      <c r="BM26" s="311"/>
      <c r="BN26" s="346"/>
      <c r="BO26" s="346"/>
      <c r="BP26" s="346"/>
      <c r="BQ26" s="346"/>
      <c r="BR26" s="346"/>
      <c r="BS26" s="311">
        <f>AP50</f>
        <v>25.4</v>
      </c>
      <c r="BT26" s="311">
        <f t="shared" ref="BT26:BU26" si="58">AQ50</f>
        <v>29.2</v>
      </c>
      <c r="BU26" s="311">
        <f t="shared" si="58"/>
        <v>29.3</v>
      </c>
      <c r="BV26" s="346"/>
      <c r="BW26" s="346"/>
      <c r="BX26" s="346"/>
      <c r="BY26" s="346"/>
      <c r="BZ26" s="346"/>
      <c r="CA26" s="346"/>
      <c r="CB26" s="311"/>
      <c r="CC26" s="311"/>
      <c r="CD26" s="311"/>
      <c r="CE26" s="311"/>
      <c r="CF26" s="311"/>
      <c r="CG26" s="311"/>
      <c r="CH26" s="311">
        <f t="shared" si="24"/>
        <v>25.4</v>
      </c>
      <c r="CI26" s="311">
        <f t="shared" ref="CI26:CI29" si="59">C26+F26+I26+L26+O26+R26+U26+X26+AA26+AD26+AG26+AJ26+AM26+AP26+AS26+AV26+AY26+BB26+BE26+BH26+BK26+BN26+BQ26+BT26+BW26+BZ26+CC26+CF26</f>
        <v>29.2</v>
      </c>
      <c r="CJ26" s="311">
        <f t="shared" ref="CJ26:CJ29" si="60">D26+G26+J26+M26+P26+S26+V26+Y26+AB26+AE26+AH26+AK26+AN26+AQ26+AT26+AW26+AZ26+BC26+BF26+BI26+BL26+BO26+BR26+BU26+BX26+CA26+CD26+CG26</f>
        <v>29.3</v>
      </c>
      <c r="CK26" s="311">
        <f>AP50</f>
        <v>25.4</v>
      </c>
      <c r="CL26" s="311">
        <f t="shared" ref="CL26:CM26" si="61">AQ50</f>
        <v>29.2</v>
      </c>
      <c r="CM26" s="311">
        <f t="shared" si="61"/>
        <v>29.3</v>
      </c>
      <c r="CN26" s="87">
        <f>CH26/CK26</f>
        <v>1</v>
      </c>
      <c r="CO26" s="87">
        <f t="shared" si="26"/>
        <v>1</v>
      </c>
      <c r="CP26" s="87">
        <f t="shared" si="27"/>
        <v>1</v>
      </c>
      <c r="CQ26" s="192"/>
      <c r="CR26" s="192"/>
      <c r="CS26" s="193">
        <f>CK26/$CS$8</f>
        <v>0.62</v>
      </c>
      <c r="CT26" s="193">
        <f>CL26/$CT$8</f>
        <v>0.6</v>
      </c>
      <c r="CU26" s="193">
        <f>CM26/$CU$8</f>
        <v>0.6</v>
      </c>
      <c r="CV26" s="341"/>
      <c r="CW26" s="341"/>
    </row>
    <row r="27" spans="1:101" ht="15" customHeight="1" x14ac:dyDescent="0.2">
      <c r="A27" s="350" t="s">
        <v>211</v>
      </c>
      <c r="B27" s="346"/>
      <c r="C27" s="346"/>
      <c r="D27" s="346"/>
      <c r="E27" s="346"/>
      <c r="F27" s="346"/>
      <c r="G27" s="346"/>
      <c r="H27" s="346"/>
      <c r="I27" s="346"/>
      <c r="J27" s="346"/>
      <c r="K27" s="346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46"/>
      <c r="W27" s="346"/>
      <c r="X27" s="346"/>
      <c r="Y27" s="346"/>
      <c r="Z27" s="346"/>
      <c r="AA27" s="346"/>
      <c r="AB27" s="346"/>
      <c r="AC27" s="346"/>
      <c r="AD27" s="346"/>
      <c r="AE27" s="346"/>
      <c r="AF27" s="346"/>
      <c r="AG27" s="346"/>
      <c r="AH27" s="346"/>
      <c r="AI27" s="346"/>
      <c r="AJ27" s="346"/>
      <c r="AK27" s="346"/>
      <c r="AL27" s="346"/>
      <c r="AM27" s="346"/>
      <c r="AN27" s="346"/>
      <c r="AO27" s="346"/>
      <c r="AP27" s="346"/>
      <c r="AQ27" s="346"/>
      <c r="AR27" s="346"/>
      <c r="AS27" s="346"/>
      <c r="AT27" s="346"/>
      <c r="AU27" s="346"/>
      <c r="AV27" s="346"/>
      <c r="AW27" s="346"/>
      <c r="AX27" s="346"/>
      <c r="AY27" s="346"/>
      <c r="AZ27" s="346"/>
      <c r="BA27" s="346"/>
      <c r="BB27" s="346"/>
      <c r="BC27" s="346"/>
      <c r="BD27" s="346"/>
      <c r="BE27" s="346"/>
      <c r="BF27" s="346"/>
      <c r="BG27" s="346"/>
      <c r="BH27" s="346"/>
      <c r="BI27" s="346"/>
      <c r="BJ27" s="346"/>
      <c r="BK27" s="346"/>
      <c r="BL27" s="346"/>
      <c r="BM27" s="346"/>
      <c r="BN27" s="346"/>
      <c r="BO27" s="346"/>
      <c r="BP27" s="346"/>
      <c r="BQ27" s="346"/>
      <c r="BR27" s="346"/>
      <c r="BS27" s="346"/>
      <c r="BT27" s="346"/>
      <c r="BU27" s="346"/>
      <c r="BV27" s="311">
        <f>AH49+AP51</f>
        <v>62.9</v>
      </c>
      <c r="BW27" s="311">
        <f t="shared" ref="BW27:BX27" si="62">AI49+AQ51</f>
        <v>72.599999999999994</v>
      </c>
      <c r="BX27" s="311">
        <f t="shared" si="62"/>
        <v>69</v>
      </c>
      <c r="BY27" s="346"/>
      <c r="BZ27" s="346"/>
      <c r="CA27" s="346"/>
      <c r="CB27" s="311"/>
      <c r="CC27" s="311"/>
      <c r="CD27" s="311"/>
      <c r="CE27" s="311"/>
      <c r="CF27" s="311"/>
      <c r="CG27" s="311"/>
      <c r="CH27" s="311">
        <f t="shared" si="24"/>
        <v>62.9</v>
      </c>
      <c r="CI27" s="311">
        <f t="shared" si="59"/>
        <v>72.599999999999994</v>
      </c>
      <c r="CJ27" s="311">
        <f t="shared" si="60"/>
        <v>69</v>
      </c>
      <c r="CK27" s="311">
        <f>AH49+AP51</f>
        <v>62.9</v>
      </c>
      <c r="CL27" s="311">
        <f t="shared" ref="CL27:CM27" si="63">AI49+AQ51</f>
        <v>72.599999999999994</v>
      </c>
      <c r="CM27" s="311">
        <f t="shared" si="63"/>
        <v>69</v>
      </c>
      <c r="CN27" s="87">
        <f t="shared" ref="CN27:CN31" si="64">CH27/CK27</f>
        <v>1</v>
      </c>
      <c r="CO27" s="87">
        <f t="shared" si="26"/>
        <v>1</v>
      </c>
      <c r="CP27" s="87">
        <f t="shared" si="27"/>
        <v>1</v>
      </c>
      <c r="CQ27" s="192"/>
      <c r="CR27" s="192"/>
      <c r="CS27" s="193">
        <f t="shared" si="33"/>
        <v>1.53</v>
      </c>
      <c r="CT27" s="193">
        <f t="shared" ref="CT27:CT31" si="65">CL27/$CT$8</f>
        <v>1.48</v>
      </c>
      <c r="CU27" s="193">
        <f t="shared" ref="CU27:CU31" si="66">CM27/$CU$8</f>
        <v>1.42</v>
      </c>
      <c r="CV27" s="85"/>
    </row>
    <row r="28" spans="1:101" ht="15" customHeight="1" x14ac:dyDescent="0.2">
      <c r="A28" s="350" t="s">
        <v>212</v>
      </c>
      <c r="B28" s="346"/>
      <c r="C28" s="346"/>
      <c r="D28" s="346"/>
      <c r="E28" s="346"/>
      <c r="F28" s="346"/>
      <c r="G28" s="346"/>
      <c r="H28" s="346"/>
      <c r="I28" s="346"/>
      <c r="J28" s="346"/>
      <c r="K28" s="346"/>
      <c r="L28" s="346"/>
      <c r="M28" s="346"/>
      <c r="N28" s="346"/>
      <c r="O28" s="346"/>
      <c r="P28" s="346"/>
      <c r="Q28" s="346"/>
      <c r="R28" s="346"/>
      <c r="S28" s="346"/>
      <c r="T28" s="346"/>
      <c r="U28" s="346"/>
      <c r="V28" s="346"/>
      <c r="W28" s="346"/>
      <c r="X28" s="346"/>
      <c r="Y28" s="346"/>
      <c r="Z28" s="346"/>
      <c r="AA28" s="346"/>
      <c r="AB28" s="346"/>
      <c r="AC28" s="346"/>
      <c r="AD28" s="346"/>
      <c r="AE28" s="346"/>
      <c r="AF28" s="346"/>
      <c r="AG28" s="346"/>
      <c r="AH28" s="346"/>
      <c r="AI28" s="346"/>
      <c r="AJ28" s="346"/>
      <c r="AK28" s="346"/>
      <c r="AL28" s="346"/>
      <c r="AM28" s="346"/>
      <c r="AN28" s="346"/>
      <c r="AO28" s="346"/>
      <c r="AP28" s="346"/>
      <c r="AQ28" s="346"/>
      <c r="AR28" s="346"/>
      <c r="AS28" s="346"/>
      <c r="AT28" s="346"/>
      <c r="AU28" s="346"/>
      <c r="AV28" s="346"/>
      <c r="AW28" s="346"/>
      <c r="AX28" s="346"/>
      <c r="AY28" s="346"/>
      <c r="AZ28" s="346"/>
      <c r="BA28" s="346"/>
      <c r="BB28" s="346"/>
      <c r="BC28" s="346"/>
      <c r="BD28" s="346"/>
      <c r="BE28" s="346"/>
      <c r="BF28" s="346"/>
      <c r="BG28" s="346"/>
      <c r="BH28" s="346"/>
      <c r="BI28" s="346"/>
      <c r="BJ28" s="346"/>
      <c r="BK28" s="346"/>
      <c r="BL28" s="346"/>
      <c r="BM28" s="346"/>
      <c r="BN28" s="346"/>
      <c r="BO28" s="346"/>
      <c r="BP28" s="346"/>
      <c r="BQ28" s="346"/>
      <c r="BR28" s="346"/>
      <c r="BS28" s="346"/>
      <c r="BT28" s="346"/>
      <c r="BU28" s="346"/>
      <c r="BV28" s="346"/>
      <c r="BW28" s="346"/>
      <c r="BX28" s="346"/>
      <c r="BY28" s="311">
        <f>AP52</f>
        <v>55.4</v>
      </c>
      <c r="BZ28" s="311">
        <f t="shared" ref="BZ28:CA28" si="67">AQ52</f>
        <v>73.3</v>
      </c>
      <c r="CA28" s="311">
        <f t="shared" si="67"/>
        <v>79.099999999999994</v>
      </c>
      <c r="CB28" s="311"/>
      <c r="CC28" s="311"/>
      <c r="CD28" s="311"/>
      <c r="CE28" s="311"/>
      <c r="CF28" s="311"/>
      <c r="CG28" s="311"/>
      <c r="CH28" s="311">
        <f t="shared" si="24"/>
        <v>55.4</v>
      </c>
      <c r="CI28" s="311">
        <f t="shared" si="59"/>
        <v>73.3</v>
      </c>
      <c r="CJ28" s="311">
        <f t="shared" si="60"/>
        <v>79.099999999999994</v>
      </c>
      <c r="CK28" s="311">
        <f>AP52</f>
        <v>55.4</v>
      </c>
      <c r="CL28" s="311">
        <f t="shared" ref="CL28:CM28" si="68">AQ52</f>
        <v>73.3</v>
      </c>
      <c r="CM28" s="311">
        <f t="shared" si="68"/>
        <v>79.099999999999994</v>
      </c>
      <c r="CN28" s="87">
        <f t="shared" si="64"/>
        <v>1</v>
      </c>
      <c r="CO28" s="87">
        <f t="shared" si="26"/>
        <v>1</v>
      </c>
      <c r="CP28" s="87">
        <f t="shared" si="27"/>
        <v>1</v>
      </c>
      <c r="CQ28" s="192"/>
      <c r="CR28" s="192"/>
      <c r="CS28" s="193">
        <f t="shared" si="33"/>
        <v>1.35</v>
      </c>
      <c r="CT28" s="193">
        <f t="shared" si="65"/>
        <v>1.5</v>
      </c>
      <c r="CU28" s="193">
        <f t="shared" si="66"/>
        <v>1.63</v>
      </c>
      <c r="CV28" s="85"/>
    </row>
    <row r="29" spans="1:101" ht="15" customHeight="1" x14ac:dyDescent="0.2">
      <c r="A29" s="350" t="s">
        <v>213</v>
      </c>
      <c r="B29" s="346"/>
      <c r="C29" s="346"/>
      <c r="D29" s="346"/>
      <c r="E29" s="346"/>
      <c r="F29" s="346"/>
      <c r="G29" s="346"/>
      <c r="H29" s="346"/>
      <c r="I29" s="346"/>
      <c r="J29" s="346"/>
      <c r="K29" s="346"/>
      <c r="L29" s="346"/>
      <c r="M29" s="346"/>
      <c r="N29" s="346"/>
      <c r="O29" s="346"/>
      <c r="P29" s="346"/>
      <c r="Q29" s="346"/>
      <c r="R29" s="346"/>
      <c r="S29" s="346"/>
      <c r="T29" s="346"/>
      <c r="U29" s="346"/>
      <c r="V29" s="346"/>
      <c r="W29" s="346"/>
      <c r="X29" s="346"/>
      <c r="Y29" s="346"/>
      <c r="Z29" s="346"/>
      <c r="AA29" s="346"/>
      <c r="AB29" s="346"/>
      <c r="AC29" s="346"/>
      <c r="AD29" s="346"/>
      <c r="AE29" s="346"/>
      <c r="AF29" s="346"/>
      <c r="AG29" s="346"/>
      <c r="AH29" s="346"/>
      <c r="AI29" s="346"/>
      <c r="AJ29" s="346"/>
      <c r="AK29" s="346"/>
      <c r="AL29" s="346"/>
      <c r="AM29" s="346"/>
      <c r="AN29" s="346"/>
      <c r="AO29" s="346"/>
      <c r="AP29" s="346"/>
      <c r="AQ29" s="346"/>
      <c r="AR29" s="346"/>
      <c r="AS29" s="346"/>
      <c r="AT29" s="346"/>
      <c r="AU29" s="346"/>
      <c r="AV29" s="346"/>
      <c r="AW29" s="346"/>
      <c r="AX29" s="346"/>
      <c r="AY29" s="346"/>
      <c r="AZ29" s="346"/>
      <c r="BA29" s="346"/>
      <c r="BB29" s="346"/>
      <c r="BC29" s="346"/>
      <c r="BD29" s="346"/>
      <c r="BE29" s="346"/>
      <c r="BF29" s="346"/>
      <c r="BG29" s="346"/>
      <c r="BH29" s="346"/>
      <c r="BI29" s="346"/>
      <c r="BJ29" s="346"/>
      <c r="BK29" s="346"/>
      <c r="BL29" s="346"/>
      <c r="BM29" s="346"/>
      <c r="BN29" s="346"/>
      <c r="BO29" s="346"/>
      <c r="BP29" s="346"/>
      <c r="BQ29" s="346"/>
      <c r="BR29" s="346"/>
      <c r="BS29" s="346"/>
      <c r="BT29" s="346"/>
      <c r="BU29" s="346"/>
      <c r="BV29" s="346"/>
      <c r="BW29" s="346"/>
      <c r="BX29" s="346"/>
      <c r="BY29" s="346"/>
      <c r="BZ29" s="346"/>
      <c r="CA29" s="346"/>
      <c r="CB29" s="311">
        <f>AP53</f>
        <v>25.2</v>
      </c>
      <c r="CC29" s="311">
        <f t="shared" ref="CC29:CD29" si="69">AQ53</f>
        <v>30.8</v>
      </c>
      <c r="CD29" s="311">
        <f t="shared" si="69"/>
        <v>29.3</v>
      </c>
      <c r="CE29" s="311"/>
      <c r="CF29" s="311"/>
      <c r="CG29" s="311"/>
      <c r="CH29" s="311">
        <f t="shared" si="24"/>
        <v>25.2</v>
      </c>
      <c r="CI29" s="311">
        <f t="shared" si="59"/>
        <v>30.8</v>
      </c>
      <c r="CJ29" s="311">
        <f t="shared" si="60"/>
        <v>29.3</v>
      </c>
      <c r="CK29" s="311">
        <f>AP53</f>
        <v>25.2</v>
      </c>
      <c r="CL29" s="311">
        <f t="shared" ref="CL29:CM29" si="70">AQ53</f>
        <v>30.8</v>
      </c>
      <c r="CM29" s="311">
        <f t="shared" si="70"/>
        <v>29.3</v>
      </c>
      <c r="CN29" s="87">
        <f t="shared" si="64"/>
        <v>1</v>
      </c>
      <c r="CO29" s="87">
        <f t="shared" si="26"/>
        <v>1</v>
      </c>
      <c r="CP29" s="87">
        <f t="shared" si="27"/>
        <v>1</v>
      </c>
      <c r="CQ29" s="192"/>
      <c r="CR29" s="192"/>
      <c r="CS29" s="193">
        <f t="shared" si="33"/>
        <v>0.61</v>
      </c>
      <c r="CT29" s="193">
        <f t="shared" si="65"/>
        <v>0.63</v>
      </c>
      <c r="CU29" s="193">
        <f t="shared" si="66"/>
        <v>0.6</v>
      </c>
      <c r="CV29" s="341"/>
      <c r="CW29" s="341"/>
    </row>
    <row r="30" spans="1:101" ht="15" hidden="1" customHeight="1" x14ac:dyDescent="0.2">
      <c r="A30" s="350" t="s">
        <v>214</v>
      </c>
      <c r="B30" s="346"/>
      <c r="C30" s="346"/>
      <c r="D30" s="346"/>
      <c r="E30" s="346"/>
      <c r="F30" s="346"/>
      <c r="G30" s="346"/>
      <c r="H30" s="346"/>
      <c r="I30" s="346"/>
      <c r="J30" s="346"/>
      <c r="K30" s="346"/>
      <c r="L30" s="346"/>
      <c r="M30" s="346"/>
      <c r="N30" s="346"/>
      <c r="O30" s="346"/>
      <c r="P30" s="346"/>
      <c r="Q30" s="346"/>
      <c r="R30" s="346"/>
      <c r="S30" s="346"/>
      <c r="T30" s="346"/>
      <c r="U30" s="346"/>
      <c r="V30" s="346"/>
      <c r="W30" s="346"/>
      <c r="X30" s="346"/>
      <c r="Y30" s="346"/>
      <c r="Z30" s="346"/>
      <c r="AA30" s="346"/>
      <c r="AB30" s="346"/>
      <c r="AC30" s="346"/>
      <c r="AD30" s="346"/>
      <c r="AE30" s="346"/>
      <c r="AF30" s="346"/>
      <c r="AG30" s="346"/>
      <c r="AH30" s="346"/>
      <c r="AI30" s="346"/>
      <c r="AJ30" s="346"/>
      <c r="AK30" s="346"/>
      <c r="AL30" s="346"/>
      <c r="AM30" s="346"/>
      <c r="AN30" s="346"/>
      <c r="AO30" s="346"/>
      <c r="AP30" s="346"/>
      <c r="AQ30" s="346"/>
      <c r="AR30" s="346"/>
      <c r="AS30" s="346"/>
      <c r="AT30" s="346"/>
      <c r="AU30" s="346"/>
      <c r="AV30" s="346"/>
      <c r="AW30" s="346"/>
      <c r="AX30" s="346"/>
      <c r="AY30" s="346"/>
      <c r="AZ30" s="346"/>
      <c r="BA30" s="346"/>
      <c r="BB30" s="346"/>
      <c r="BC30" s="346"/>
      <c r="BD30" s="346"/>
      <c r="BE30" s="346"/>
      <c r="BF30" s="346"/>
      <c r="BG30" s="346"/>
      <c r="BH30" s="346"/>
      <c r="BI30" s="346"/>
      <c r="BJ30" s="346"/>
      <c r="BK30" s="346"/>
      <c r="BL30" s="346"/>
      <c r="BM30" s="346"/>
      <c r="BN30" s="346"/>
      <c r="BO30" s="346"/>
      <c r="BP30" s="346"/>
      <c r="BQ30" s="346"/>
      <c r="BR30" s="346"/>
      <c r="BS30" s="346"/>
      <c r="BT30" s="346"/>
      <c r="BU30" s="346"/>
      <c r="BV30" s="346"/>
      <c r="BW30" s="346"/>
      <c r="BX30" s="346"/>
      <c r="BY30" s="346"/>
      <c r="BZ30" s="346"/>
      <c r="CA30" s="346"/>
      <c r="CB30" s="311"/>
      <c r="CC30" s="311"/>
      <c r="CD30" s="311"/>
      <c r="CE30" s="311"/>
      <c r="CF30" s="311"/>
      <c r="CG30" s="311"/>
      <c r="CH30" s="311">
        <f t="shared" si="24"/>
        <v>0</v>
      </c>
      <c r="CI30" s="311">
        <f t="shared" ref="CI30:CI31" si="71">C30+F30+I30+L30+O30+R30+U30+X30+AA30+AD30+AG30+AJ30+AM30+AP30+AS30+AV30+AY30+BB30+BE30+BH30+BK30+BN30+BQ30+BT30+BW30+BZ30+CC30+CF30</f>
        <v>0</v>
      </c>
      <c r="CJ30" s="311">
        <f t="shared" ref="CJ30:CJ31" si="72">D30+G30+J30+M30+P30+S30+V30+Y30+AB30+AE30+AH30+AK30+AN30+AQ30+AT30+AW30+AZ30+BC30+BF30+BI30+BL30+BO30+BR30+BU30+BX30+CA30+CD30+CG30</f>
        <v>0</v>
      </c>
      <c r="CK30" s="311"/>
      <c r="CL30" s="311"/>
      <c r="CM30" s="311"/>
      <c r="CN30" s="87" t="e">
        <f t="shared" si="64"/>
        <v>#DIV/0!</v>
      </c>
      <c r="CO30" s="87" t="e">
        <f t="shared" si="26"/>
        <v>#DIV/0!</v>
      </c>
      <c r="CP30" s="87" t="e">
        <f t="shared" si="27"/>
        <v>#DIV/0!</v>
      </c>
      <c r="CQ30" s="192"/>
      <c r="CR30" s="192"/>
      <c r="CS30" s="193">
        <f t="shared" si="33"/>
        <v>0</v>
      </c>
      <c r="CT30" s="193">
        <f t="shared" si="65"/>
        <v>0</v>
      </c>
      <c r="CU30" s="193">
        <f t="shared" si="66"/>
        <v>0</v>
      </c>
      <c r="CV30" s="85"/>
    </row>
    <row r="31" spans="1:101" ht="15" customHeight="1" x14ac:dyDescent="0.2">
      <c r="A31" s="350" t="s">
        <v>215</v>
      </c>
      <c r="B31" s="346"/>
      <c r="C31" s="346"/>
      <c r="D31" s="346"/>
      <c r="E31" s="346"/>
      <c r="F31" s="346"/>
      <c r="G31" s="346"/>
      <c r="H31" s="346"/>
      <c r="I31" s="346"/>
      <c r="J31" s="346"/>
      <c r="K31" s="346"/>
      <c r="L31" s="346"/>
      <c r="M31" s="346"/>
      <c r="N31" s="346"/>
      <c r="O31" s="346"/>
      <c r="P31" s="346"/>
      <c r="Q31" s="346"/>
      <c r="R31" s="346"/>
      <c r="S31" s="346"/>
      <c r="T31" s="346"/>
      <c r="U31" s="346"/>
      <c r="V31" s="346"/>
      <c r="W31" s="346"/>
      <c r="X31" s="346"/>
      <c r="Y31" s="346"/>
      <c r="Z31" s="346"/>
      <c r="AA31" s="346"/>
      <c r="AB31" s="346"/>
      <c r="AC31" s="346"/>
      <c r="AD31" s="346"/>
      <c r="AE31" s="346"/>
      <c r="AF31" s="346"/>
      <c r="AG31" s="346"/>
      <c r="AH31" s="346"/>
      <c r="AI31" s="346"/>
      <c r="AJ31" s="346"/>
      <c r="AK31" s="346"/>
      <c r="AL31" s="346"/>
      <c r="AM31" s="346"/>
      <c r="AN31" s="346"/>
      <c r="AO31" s="346"/>
      <c r="AP31" s="346"/>
      <c r="AQ31" s="346"/>
      <c r="AR31" s="346"/>
      <c r="AS31" s="346"/>
      <c r="AT31" s="346"/>
      <c r="AU31" s="346"/>
      <c r="AV31" s="346"/>
      <c r="AW31" s="346"/>
      <c r="AX31" s="346"/>
      <c r="AY31" s="346"/>
      <c r="AZ31" s="346"/>
      <c r="BA31" s="346"/>
      <c r="BB31" s="346"/>
      <c r="BC31" s="346"/>
      <c r="BD31" s="346"/>
      <c r="BE31" s="346"/>
      <c r="BF31" s="346"/>
      <c r="BG31" s="346"/>
      <c r="BH31" s="346"/>
      <c r="BI31" s="346"/>
      <c r="BJ31" s="346"/>
      <c r="BK31" s="346"/>
      <c r="BL31" s="346"/>
      <c r="BM31" s="346"/>
      <c r="BN31" s="346"/>
      <c r="BO31" s="346"/>
      <c r="BP31" s="346"/>
      <c r="BQ31" s="346"/>
      <c r="BR31" s="346"/>
      <c r="BS31" s="346"/>
      <c r="BT31" s="346"/>
      <c r="BU31" s="346"/>
      <c r="BV31" s="346"/>
      <c r="BW31" s="346"/>
      <c r="BX31" s="346"/>
      <c r="BY31" s="346"/>
      <c r="BZ31" s="346"/>
      <c r="CA31" s="346"/>
      <c r="CB31" s="311"/>
      <c r="CC31" s="311"/>
      <c r="CD31" s="311"/>
      <c r="CE31" s="311">
        <f>AP54</f>
        <v>33.799999999999997</v>
      </c>
      <c r="CF31" s="311">
        <f t="shared" ref="CF31:CG31" si="73">AQ54</f>
        <v>39.200000000000003</v>
      </c>
      <c r="CG31" s="311">
        <f t="shared" si="73"/>
        <v>39.200000000000003</v>
      </c>
      <c r="CH31" s="311">
        <f>B31+E31+H31+K31+N31+Q31+T31+W31+Z31+AC31+AF31+AI31+AL31+AO31+AR31+AU31+AX31+BA31+BD31+BG31+BJ31+BM31+BP31+BS31+BV31+BY31+CB31+CE31</f>
        <v>33.799999999999997</v>
      </c>
      <c r="CI31" s="311">
        <f t="shared" si="71"/>
        <v>39.200000000000003</v>
      </c>
      <c r="CJ31" s="311">
        <f t="shared" si="72"/>
        <v>39.200000000000003</v>
      </c>
      <c r="CK31" s="311">
        <f>AP54</f>
        <v>33.799999999999997</v>
      </c>
      <c r="CL31" s="311">
        <f t="shared" ref="CL31:CM31" si="74">AQ54</f>
        <v>39.200000000000003</v>
      </c>
      <c r="CM31" s="311">
        <f t="shared" si="74"/>
        <v>39.200000000000003</v>
      </c>
      <c r="CN31" s="87">
        <f t="shared" si="64"/>
        <v>1</v>
      </c>
      <c r="CO31" s="87">
        <f t="shared" si="26"/>
        <v>1</v>
      </c>
      <c r="CP31" s="87">
        <f t="shared" si="27"/>
        <v>1</v>
      </c>
      <c r="CQ31" s="192"/>
      <c r="CR31" s="192"/>
      <c r="CS31" s="193">
        <f t="shared" si="33"/>
        <v>0.82</v>
      </c>
      <c r="CT31" s="193">
        <f t="shared" si="65"/>
        <v>0.8</v>
      </c>
      <c r="CU31" s="193">
        <f t="shared" si="66"/>
        <v>0.81</v>
      </c>
      <c r="CV31" s="85"/>
    </row>
    <row r="32" spans="1:101" ht="39" customHeight="1" x14ac:dyDescent="0.2">
      <c r="A32" s="349" t="s">
        <v>494</v>
      </c>
      <c r="B32" s="311">
        <f>SUM(B10:B31)</f>
        <v>19.3</v>
      </c>
      <c r="C32" s="311">
        <f t="shared" ref="C32:BM32" si="75">SUM(C10:C31)</f>
        <v>23.5</v>
      </c>
      <c r="D32" s="311">
        <f>SUM(D10:D31)</f>
        <v>22.7</v>
      </c>
      <c r="E32" s="311">
        <f t="shared" ref="E32:M32" si="76">SUM(E10:E31)</f>
        <v>20.3</v>
      </c>
      <c r="F32" s="311">
        <f t="shared" si="76"/>
        <v>24.2</v>
      </c>
      <c r="G32" s="311">
        <f t="shared" si="76"/>
        <v>23.8</v>
      </c>
      <c r="H32" s="311">
        <f t="shared" si="76"/>
        <v>20.100000000000001</v>
      </c>
      <c r="I32" s="311">
        <f t="shared" si="76"/>
        <v>23.5</v>
      </c>
      <c r="J32" s="311">
        <f t="shared" si="76"/>
        <v>23.6</v>
      </c>
      <c r="K32" s="311">
        <f t="shared" si="76"/>
        <v>20.7</v>
      </c>
      <c r="L32" s="311">
        <f t="shared" si="76"/>
        <v>28.7</v>
      </c>
      <c r="M32" s="311">
        <f t="shared" si="76"/>
        <v>28</v>
      </c>
      <c r="N32" s="311">
        <f t="shared" si="75"/>
        <v>0</v>
      </c>
      <c r="O32" s="311">
        <f t="shared" si="75"/>
        <v>0</v>
      </c>
      <c r="P32" s="311">
        <f t="shared" si="75"/>
        <v>0</v>
      </c>
      <c r="Q32" s="311">
        <f t="shared" si="75"/>
        <v>0</v>
      </c>
      <c r="R32" s="311">
        <f t="shared" si="75"/>
        <v>0</v>
      </c>
      <c r="S32" s="311">
        <f>SUM(S10:S31)</f>
        <v>0</v>
      </c>
      <c r="T32" s="311">
        <f t="shared" ref="T32:AN32" si="77">SUM(T10:T31)</f>
        <v>40.799999999999997</v>
      </c>
      <c r="U32" s="311">
        <f t="shared" si="77"/>
        <v>46.7</v>
      </c>
      <c r="V32" s="311">
        <f t="shared" si="77"/>
        <v>45</v>
      </c>
      <c r="W32" s="311">
        <f t="shared" si="77"/>
        <v>36.799999999999997</v>
      </c>
      <c r="X32" s="311">
        <f t="shared" si="77"/>
        <v>48</v>
      </c>
      <c r="Y32" s="311">
        <f t="shared" si="77"/>
        <v>44.1</v>
      </c>
      <c r="Z32" s="311">
        <f t="shared" si="77"/>
        <v>46</v>
      </c>
      <c r="AA32" s="311">
        <f t="shared" si="77"/>
        <v>60</v>
      </c>
      <c r="AB32" s="311">
        <f t="shared" si="77"/>
        <v>59.3</v>
      </c>
      <c r="AC32" s="311">
        <f t="shared" si="77"/>
        <v>41.6</v>
      </c>
      <c r="AD32" s="311">
        <f t="shared" si="77"/>
        <v>48.4</v>
      </c>
      <c r="AE32" s="311">
        <f t="shared" si="77"/>
        <v>48</v>
      </c>
      <c r="AF32" s="311">
        <f t="shared" si="77"/>
        <v>35.700000000000003</v>
      </c>
      <c r="AG32" s="311">
        <f t="shared" si="77"/>
        <v>43.3</v>
      </c>
      <c r="AH32" s="311">
        <f t="shared" si="77"/>
        <v>43.4</v>
      </c>
      <c r="AI32" s="311">
        <f t="shared" si="77"/>
        <v>43.7</v>
      </c>
      <c r="AJ32" s="311">
        <f t="shared" si="77"/>
        <v>51.4</v>
      </c>
      <c r="AK32" s="311">
        <f t="shared" si="77"/>
        <v>49.7</v>
      </c>
      <c r="AL32" s="311">
        <f t="shared" si="77"/>
        <v>0</v>
      </c>
      <c r="AM32" s="311">
        <f t="shared" si="77"/>
        <v>0</v>
      </c>
      <c r="AN32" s="311">
        <f t="shared" si="77"/>
        <v>0</v>
      </c>
      <c r="AO32" s="311">
        <f t="shared" si="75"/>
        <v>0</v>
      </c>
      <c r="AP32" s="311">
        <f t="shared" si="75"/>
        <v>0</v>
      </c>
      <c r="AQ32" s="311">
        <f>SUM(AQ10:AQ31)</f>
        <v>0</v>
      </c>
      <c r="AR32" s="311">
        <f t="shared" ref="AR32:BI32" si="78">SUM(AR10:AR31)</f>
        <v>33.200000000000003</v>
      </c>
      <c r="AS32" s="311">
        <f t="shared" si="78"/>
        <v>43.5</v>
      </c>
      <c r="AT32" s="311">
        <f t="shared" si="78"/>
        <v>48.6</v>
      </c>
      <c r="AU32" s="311">
        <f t="shared" si="78"/>
        <v>32.5</v>
      </c>
      <c r="AV32" s="311">
        <f t="shared" si="78"/>
        <v>40.9</v>
      </c>
      <c r="AW32" s="311">
        <f t="shared" si="78"/>
        <v>44.9</v>
      </c>
      <c r="AX32" s="311">
        <f t="shared" si="78"/>
        <v>56.8</v>
      </c>
      <c r="AY32" s="311">
        <f t="shared" si="78"/>
        <v>65.5</v>
      </c>
      <c r="AZ32" s="311">
        <f t="shared" si="78"/>
        <v>63.6</v>
      </c>
      <c r="BA32" s="311">
        <f t="shared" ref="BA32" si="79">SUM(BA10:BA31)</f>
        <v>40.799999999999997</v>
      </c>
      <c r="BB32" s="311">
        <f t="shared" ref="BB32" si="80">SUM(BB10:BB31)</f>
        <v>51.7</v>
      </c>
      <c r="BC32" s="311">
        <f t="shared" ref="BC32" si="81">SUM(BC10:BC31)</f>
        <v>49.7</v>
      </c>
      <c r="BD32" s="311">
        <f t="shared" si="78"/>
        <v>47</v>
      </c>
      <c r="BE32" s="311">
        <f t="shared" si="78"/>
        <v>48.7</v>
      </c>
      <c r="BF32" s="311">
        <f t="shared" si="78"/>
        <v>48.6</v>
      </c>
      <c r="BG32" s="311">
        <f t="shared" si="78"/>
        <v>42</v>
      </c>
      <c r="BH32" s="311">
        <f t="shared" si="78"/>
        <v>41.8</v>
      </c>
      <c r="BI32" s="311">
        <f t="shared" si="78"/>
        <v>42.2</v>
      </c>
      <c r="BJ32" s="311">
        <f t="shared" si="75"/>
        <v>0</v>
      </c>
      <c r="BK32" s="311">
        <f t="shared" si="75"/>
        <v>0</v>
      </c>
      <c r="BL32" s="311">
        <f t="shared" si="75"/>
        <v>0</v>
      </c>
      <c r="BM32" s="311">
        <f t="shared" si="75"/>
        <v>0</v>
      </c>
      <c r="BN32" s="311">
        <f>SUM(BN10:BN31)</f>
        <v>0</v>
      </c>
      <c r="BO32" s="311">
        <f t="shared" ref="BO32:CG32" si="82">SUM(BO10:BO31)</f>
        <v>0</v>
      </c>
      <c r="BP32" s="311">
        <f t="shared" si="82"/>
        <v>41.3</v>
      </c>
      <c r="BQ32" s="311">
        <f t="shared" si="82"/>
        <v>42.3</v>
      </c>
      <c r="BR32" s="311">
        <f t="shared" si="82"/>
        <v>41</v>
      </c>
      <c r="BS32" s="311">
        <f t="shared" si="82"/>
        <v>25.4</v>
      </c>
      <c r="BT32" s="311">
        <f t="shared" si="82"/>
        <v>29.2</v>
      </c>
      <c r="BU32" s="311">
        <f t="shared" si="82"/>
        <v>29.3</v>
      </c>
      <c r="BV32" s="311">
        <f t="shared" si="82"/>
        <v>62.9</v>
      </c>
      <c r="BW32" s="311">
        <f t="shared" si="82"/>
        <v>72.599999999999994</v>
      </c>
      <c r="BX32" s="311">
        <f t="shared" si="82"/>
        <v>69</v>
      </c>
      <c r="BY32" s="311">
        <f t="shared" si="82"/>
        <v>55.4</v>
      </c>
      <c r="BZ32" s="311">
        <f t="shared" si="82"/>
        <v>73.3</v>
      </c>
      <c r="CA32" s="311">
        <f t="shared" si="82"/>
        <v>79.099999999999994</v>
      </c>
      <c r="CB32" s="311">
        <f t="shared" si="82"/>
        <v>25.2</v>
      </c>
      <c r="CC32" s="311">
        <f t="shared" si="82"/>
        <v>30.8</v>
      </c>
      <c r="CD32" s="311">
        <f t="shared" si="82"/>
        <v>29.3</v>
      </c>
      <c r="CE32" s="311">
        <f t="shared" si="82"/>
        <v>33.799999999999997</v>
      </c>
      <c r="CF32" s="311">
        <f t="shared" si="82"/>
        <v>39.200000000000003</v>
      </c>
      <c r="CG32" s="311">
        <f t="shared" si="82"/>
        <v>39.200000000000003</v>
      </c>
      <c r="CH32" s="314">
        <f t="shared" ref="CH32:CJ32" si="83">SUM(CH10:CH31)</f>
        <v>821.3</v>
      </c>
      <c r="CI32" s="314">
        <f t="shared" si="83"/>
        <v>977.2</v>
      </c>
      <c r="CJ32" s="314">
        <f t="shared" si="83"/>
        <v>972.1</v>
      </c>
      <c r="CK32" s="314">
        <f>SUM(CK10:CK31)</f>
        <v>821.3</v>
      </c>
      <c r="CL32" s="314">
        <f t="shared" ref="CL32:CM32" si="84">SUM(CL10:CL31)</f>
        <v>977.2</v>
      </c>
      <c r="CM32" s="314">
        <f t="shared" si="84"/>
        <v>972.1</v>
      </c>
      <c r="CN32" s="118">
        <f>CH32/CK32</f>
        <v>1</v>
      </c>
      <c r="CO32" s="118">
        <f t="shared" ref="CO32" si="85">CI32/CL32</f>
        <v>1</v>
      </c>
      <c r="CP32" s="118">
        <f t="shared" ref="CP32" si="86">CJ32/CM32</f>
        <v>1</v>
      </c>
      <c r="CQ32" s="194"/>
      <c r="CR32" s="194"/>
      <c r="CT32" s="195" t="s">
        <v>195</v>
      </c>
      <c r="CV32" s="85"/>
    </row>
    <row r="33" spans="1:103" ht="39" customHeight="1" x14ac:dyDescent="0.2">
      <c r="A33" s="349" t="s">
        <v>55</v>
      </c>
      <c r="B33" s="346"/>
      <c r="C33" s="346"/>
      <c r="D33" s="346"/>
      <c r="E33" s="346"/>
      <c r="F33" s="346"/>
      <c r="G33" s="346"/>
      <c r="H33" s="346"/>
      <c r="I33" s="346"/>
      <c r="J33" s="346"/>
      <c r="K33" s="314">
        <f>B32+E32+H32+K32</f>
        <v>80.400000000000006</v>
      </c>
      <c r="L33" s="314">
        <f>C32+F32+I32+L32</f>
        <v>99.9</v>
      </c>
      <c r="M33" s="314">
        <f>D32+G32+J32+M32</f>
        <v>98.1</v>
      </c>
      <c r="N33" s="42"/>
      <c r="O33" s="314"/>
      <c r="P33" s="314"/>
      <c r="Q33" s="350"/>
      <c r="R33" s="350"/>
      <c r="S33" s="350"/>
      <c r="T33" s="350"/>
      <c r="U33" s="350"/>
      <c r="V33" s="350"/>
      <c r="W33" s="350"/>
      <c r="X33" s="350"/>
      <c r="Y33" s="350"/>
      <c r="Z33" s="350"/>
      <c r="AA33" s="350"/>
      <c r="AB33" s="350"/>
      <c r="AC33" s="350"/>
      <c r="AD33" s="350"/>
      <c r="AE33" s="350"/>
      <c r="AF33" s="350"/>
      <c r="AG33" s="350"/>
      <c r="AH33" s="350"/>
      <c r="AI33" s="314">
        <f>Q32+T32+W32+Z32+AC32+AF32+AI32</f>
        <v>244.6</v>
      </c>
      <c r="AJ33" s="314">
        <f>R32+U32+X32+AA32+AD32+AG32+AJ32</f>
        <v>297.8</v>
      </c>
      <c r="AK33" s="314">
        <f>S32+V32+Y32+AB32+AE32+AH32+AK32</f>
        <v>289.5</v>
      </c>
      <c r="AL33" s="350"/>
      <c r="AM33" s="350"/>
      <c r="AN33" s="350"/>
      <c r="AO33" s="350"/>
      <c r="AP33" s="350"/>
      <c r="AQ33" s="350"/>
      <c r="AR33" s="350"/>
      <c r="AS33" s="350"/>
      <c r="AT33" s="350"/>
      <c r="AU33" s="350"/>
      <c r="AV33" s="350"/>
      <c r="AW33" s="350"/>
      <c r="AX33" s="350"/>
      <c r="AY33" s="350"/>
      <c r="AZ33" s="350"/>
      <c r="BA33" s="350"/>
      <c r="BB33" s="350"/>
      <c r="BC33" s="350"/>
      <c r="BD33" s="350"/>
      <c r="BE33" s="350"/>
      <c r="BF33" s="350"/>
      <c r="BG33" s="314">
        <f>AR32+AU32+AX32+BA32+BD32+BG32</f>
        <v>252.3</v>
      </c>
      <c r="BH33" s="314">
        <f>AS32+AV32+AY32+BB32+BE32+BH32</f>
        <v>292.10000000000002</v>
      </c>
      <c r="BI33" s="314">
        <f>AT32+AW32+AZ32+BC32+BF32+BI32</f>
        <v>297.60000000000002</v>
      </c>
      <c r="BJ33" s="109"/>
      <c r="BK33" s="314"/>
      <c r="BL33" s="314"/>
      <c r="BM33" s="350"/>
      <c r="BN33" s="350"/>
      <c r="BO33" s="350"/>
      <c r="BP33" s="350"/>
      <c r="BQ33" s="350"/>
      <c r="BR33" s="350"/>
      <c r="BS33" s="350"/>
      <c r="BT33" s="350"/>
      <c r="BU33" s="350"/>
      <c r="BV33" s="350"/>
      <c r="BW33" s="350"/>
      <c r="BX33" s="350"/>
      <c r="BY33" s="350"/>
      <c r="BZ33" s="350"/>
      <c r="CA33" s="350"/>
      <c r="CB33" s="350"/>
      <c r="CC33" s="350"/>
      <c r="CD33" s="350"/>
      <c r="CE33" s="314">
        <f>BP32+BS32+BV32+BY32+CB32+CE32</f>
        <v>244</v>
      </c>
      <c r="CF33" s="314">
        <f>BQ32+BT32+BW32+BZ32+CC32+CF32</f>
        <v>287.39999999999998</v>
      </c>
      <c r="CG33" s="314">
        <f>BR32+BU32+BX32+CA32+CD32+CG32</f>
        <v>286.89999999999998</v>
      </c>
      <c r="CH33" s="346"/>
      <c r="CI33" s="346"/>
      <c r="CJ33" s="346"/>
      <c r="CK33" s="311"/>
      <c r="CL33" s="346"/>
      <c r="CM33" s="346"/>
      <c r="CN33" s="346"/>
      <c r="CO33" s="346"/>
      <c r="CP33" s="346"/>
      <c r="CQ33" s="49"/>
      <c r="CR33" s="49"/>
    </row>
    <row r="34" spans="1:103" ht="44.25" customHeight="1" x14ac:dyDescent="0.2">
      <c r="A34" s="349" t="s">
        <v>56</v>
      </c>
      <c r="B34" s="48"/>
      <c r="C34" s="48"/>
      <c r="D34" s="48"/>
      <c r="E34" s="48"/>
      <c r="F34" s="48"/>
      <c r="G34" s="48"/>
      <c r="H34" s="48"/>
      <c r="I34" s="48"/>
      <c r="J34" s="48"/>
      <c r="K34" s="87">
        <f>K33/CH32</f>
        <v>9.8000000000000004E-2</v>
      </c>
      <c r="L34" s="87">
        <f>L33/CI32</f>
        <v>0.10199999999999999</v>
      </c>
      <c r="M34" s="87">
        <f t="shared" ref="M34" si="87">M33/CJ32</f>
        <v>0.10100000000000001</v>
      </c>
      <c r="N34" s="42"/>
      <c r="O34" s="87"/>
      <c r="P34" s="87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87">
        <f>AI33/CH32</f>
        <v>0.29799999999999999</v>
      </c>
      <c r="AJ34" s="87">
        <f>AJ33/CI32</f>
        <v>0.30499999999999999</v>
      </c>
      <c r="AK34" s="87">
        <f t="shared" ref="AK34" si="88">AK33/CJ32</f>
        <v>0.29799999999999999</v>
      </c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87">
        <f>BG33/CH32</f>
        <v>0.307</v>
      </c>
      <c r="BH34" s="87">
        <f t="shared" ref="BH34:BI34" si="89">BH33/CI32</f>
        <v>0.29899999999999999</v>
      </c>
      <c r="BI34" s="87">
        <f t="shared" si="89"/>
        <v>0.30599999999999999</v>
      </c>
      <c r="BJ34" s="50"/>
      <c r="BK34" s="87"/>
      <c r="BL34" s="87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87">
        <f>CE33/CH32</f>
        <v>0.29699999999999999</v>
      </c>
      <c r="CF34" s="87">
        <f>CF33/CI32</f>
        <v>0.29399999999999998</v>
      </c>
      <c r="CG34" s="87">
        <f>CG33/CJ32</f>
        <v>0.29499999999999998</v>
      </c>
      <c r="CH34" s="48"/>
      <c r="CI34" s="48"/>
      <c r="CJ34" s="48"/>
      <c r="CK34" s="51"/>
      <c r="CL34" s="282"/>
      <c r="CM34" s="282"/>
      <c r="CN34" s="282"/>
      <c r="CO34" s="282"/>
      <c r="CP34" s="282"/>
    </row>
    <row r="35" spans="1:103" hidden="1" x14ac:dyDescent="0.2">
      <c r="CG35" s="298" t="s">
        <v>107</v>
      </c>
      <c r="CH35" s="66">
        <f>Свод!E11</f>
        <v>821.3</v>
      </c>
      <c r="CI35" s="63">
        <f>Свод!F11</f>
        <v>977.2</v>
      </c>
      <c r="CJ35" s="66">
        <f>Свод!G11</f>
        <v>972.1</v>
      </c>
      <c r="CK35" s="63"/>
      <c r="CL35" s="66"/>
      <c r="CM35" s="66"/>
      <c r="CN35" s="63"/>
      <c r="CO35" s="63"/>
      <c r="CP35" s="63"/>
      <c r="CQ35" s="63"/>
      <c r="CR35" s="63"/>
      <c r="CS35" s="345"/>
      <c r="CT35" s="345"/>
    </row>
    <row r="36" spans="1:103" s="60" customFormat="1" hidden="1" x14ac:dyDescent="0.2">
      <c r="E36" s="138"/>
      <c r="F36" s="138"/>
      <c r="G36" s="138"/>
      <c r="H36" s="138"/>
      <c r="I36" s="138"/>
      <c r="J36" s="138"/>
      <c r="K36" s="138"/>
      <c r="AE36" s="138" t="s">
        <v>57</v>
      </c>
      <c r="AF36" s="247" t="s">
        <v>67</v>
      </c>
      <c r="AH36" s="138"/>
      <c r="AM36" s="138" t="s">
        <v>58</v>
      </c>
      <c r="AN36" s="273" t="str">
        <f>AF36</f>
        <v>АЧР-2</v>
      </c>
      <c r="AP36" s="242"/>
      <c r="AU36" s="60" t="s">
        <v>59</v>
      </c>
      <c r="BB36" s="138" t="s">
        <v>478</v>
      </c>
      <c r="BG36" s="138" t="s">
        <v>479</v>
      </c>
      <c r="BH36" s="247" t="s">
        <v>67</v>
      </c>
      <c r="BJ36" s="246"/>
      <c r="BK36" s="138"/>
      <c r="BN36" s="242"/>
      <c r="BO36" s="242"/>
      <c r="BP36" s="242"/>
      <c r="BQ36" s="242"/>
      <c r="BR36" s="242"/>
      <c r="BS36" s="242"/>
      <c r="BT36" s="242"/>
      <c r="BU36" s="242"/>
      <c r="BV36" s="242"/>
      <c r="BW36" s="242"/>
      <c r="BX36" s="242"/>
      <c r="BY36" s="242"/>
      <c r="BZ36" s="242"/>
      <c r="CA36" s="242"/>
      <c r="CB36" s="242"/>
      <c r="CC36" s="242"/>
      <c r="CD36" s="242"/>
      <c r="CF36" s="44"/>
      <c r="CG36" s="44"/>
      <c r="CH36" s="65">
        <f>CH32-CH35</f>
        <v>0</v>
      </c>
      <c r="CI36" s="65">
        <f t="shared" ref="CI36" si="90">CI32-CI35</f>
        <v>0</v>
      </c>
      <c r="CJ36" s="65">
        <f>CJ32-CJ35</f>
        <v>0</v>
      </c>
      <c r="CK36" s="65"/>
      <c r="CL36" s="65"/>
      <c r="CM36" s="65"/>
      <c r="CN36" s="68"/>
      <c r="CO36" s="68"/>
      <c r="CP36" s="68"/>
      <c r="CQ36" s="68"/>
      <c r="CR36" s="68"/>
      <c r="CS36" s="265"/>
      <c r="CT36" s="265"/>
      <c r="CU36" s="43"/>
    </row>
    <row r="37" spans="1:103" hidden="1" x14ac:dyDescent="0.2">
      <c r="E37" s="309"/>
      <c r="F37" s="309"/>
      <c r="G37" s="309"/>
      <c r="H37" s="309"/>
      <c r="I37" s="309"/>
      <c r="J37" s="309"/>
      <c r="K37" s="309"/>
      <c r="W37" s="237"/>
      <c r="X37" s="237"/>
      <c r="Y37" s="237"/>
      <c r="AE37" s="309">
        <f>'ВЭС, ВПМЭС'!C86</f>
        <v>48.8</v>
      </c>
      <c r="AF37" s="238">
        <f>'ВЭС, ВПМЭС'!J86</f>
        <v>49</v>
      </c>
      <c r="AG37" s="237">
        <f>'ВЭС, ВПМЭС'!K86</f>
        <v>5</v>
      </c>
      <c r="AH37" s="309">
        <f>'ВЭС, ВПМЭС'!L86</f>
        <v>14.8</v>
      </c>
      <c r="AI37" s="309">
        <f>'ВЭС, ВПМЭС'!M86</f>
        <v>16.399999999999999</v>
      </c>
      <c r="AJ37" s="309">
        <f>'ВЭС, ВПМЭС'!N86</f>
        <v>16.3</v>
      </c>
      <c r="AM37" s="309">
        <f>'ЧЭС, ВПМЭС'!D74</f>
        <v>48.6</v>
      </c>
      <c r="AN37" s="239">
        <f>'ЧЭС, ВПМЭС'!J74</f>
        <v>48.9</v>
      </c>
      <c r="AO37" s="237">
        <f>'ЧЭС, ВПМЭС'!K74</f>
        <v>20</v>
      </c>
      <c r="AP37" s="309">
        <f>'ЧЭС, ВПМЭС'!L74</f>
        <v>24.8</v>
      </c>
      <c r="AQ37" s="309">
        <f>'ЧЭС, ВПМЭС'!M74</f>
        <v>28.1</v>
      </c>
      <c r="AR37" s="309">
        <f>'ЧЭС, ВПМЭС'!N74</f>
        <v>27.4</v>
      </c>
      <c r="AT37" s="81">
        <f>ВУЭС!D24</f>
        <v>48.8</v>
      </c>
      <c r="AU37" s="239">
        <f>ВУЭС!J24</f>
        <v>49</v>
      </c>
      <c r="AV37" s="237">
        <f>ВУЭС!K24</f>
        <v>10</v>
      </c>
      <c r="AW37" s="309">
        <f>ВУЭС!L24</f>
        <v>6.3</v>
      </c>
      <c r="AX37" s="309">
        <f>ВУЭС!M24</f>
        <v>7.5</v>
      </c>
      <c r="AY37" s="309">
        <f>ВУЭС!N24</f>
        <v>7.6</v>
      </c>
      <c r="BA37" s="81">
        <f>'ВУЭС участок'!D26</f>
        <v>48.8</v>
      </c>
      <c r="BB37" s="245">
        <f>'ВУЭС участок'!J26</f>
        <v>49</v>
      </c>
      <c r="BC37" s="248">
        <f>'ВУЭС участок'!K26</f>
        <v>5</v>
      </c>
      <c r="BD37" s="348">
        <f>'ВУЭС участок'!L26</f>
        <v>4.5</v>
      </c>
      <c r="BE37" s="348">
        <f>'ВУЭС участок'!M26</f>
        <v>7.1</v>
      </c>
      <c r="BF37" s="348">
        <f>'ВУЭС участок'!N26</f>
        <v>6.4</v>
      </c>
      <c r="BG37" s="309">
        <f>'ЧЭС участок'!E37</f>
        <v>48.8</v>
      </c>
      <c r="BH37" s="239">
        <f>'ЧЭС участок'!J37</f>
        <v>49</v>
      </c>
      <c r="BI37" s="237">
        <f>'ЧЭС участок'!K37</f>
        <v>10</v>
      </c>
      <c r="BJ37" s="348">
        <f>'ЧЭС участок'!L37</f>
        <v>5.6</v>
      </c>
      <c r="BK37" s="348">
        <f>'ЧЭС участок'!M37</f>
        <v>5.8</v>
      </c>
      <c r="BL37" s="348">
        <f>'ЧЭС участок'!N37</f>
        <v>6</v>
      </c>
      <c r="BM37" s="64"/>
      <c r="BN37" s="245"/>
      <c r="BO37" s="248"/>
      <c r="BP37" s="248"/>
      <c r="BQ37" s="248"/>
      <c r="BR37" s="248"/>
      <c r="BS37" s="248"/>
      <c r="BT37" s="248"/>
      <c r="BU37" s="248"/>
      <c r="BV37" s="248"/>
      <c r="BW37" s="248"/>
      <c r="BX37" s="248"/>
      <c r="BY37" s="248"/>
      <c r="BZ37" s="248"/>
      <c r="CA37" s="248"/>
      <c r="CB37" s="64"/>
      <c r="CC37" s="64"/>
      <c r="CD37" s="64"/>
      <c r="CE37" s="348"/>
      <c r="CF37" s="345"/>
      <c r="CG37" s="345"/>
      <c r="CH37" s="348"/>
      <c r="CI37" s="348"/>
      <c r="CJ37" s="348"/>
      <c r="CK37" s="66"/>
      <c r="CL37" s="66"/>
      <c r="CM37" s="66"/>
      <c r="CN37" s="345"/>
      <c r="CO37" s="345"/>
      <c r="CP37" s="345"/>
      <c r="CQ37" s="345"/>
      <c r="CR37" s="345"/>
      <c r="CS37" s="345"/>
      <c r="CT37" s="345"/>
      <c r="CU37" s="345"/>
      <c r="CV37" s="345"/>
      <c r="CW37" s="345"/>
    </row>
    <row r="38" spans="1:103" hidden="1" x14ac:dyDescent="0.2">
      <c r="E38" s="309"/>
      <c r="F38" s="309"/>
      <c r="G38" s="309"/>
      <c r="H38" s="309"/>
      <c r="I38" s="309"/>
      <c r="J38" s="309"/>
      <c r="K38" s="309"/>
      <c r="W38" s="237"/>
      <c r="X38" s="237"/>
      <c r="Y38" s="237"/>
      <c r="AE38" s="309">
        <f>'ВЭС, ВПМЭС'!C87</f>
        <v>48.8</v>
      </c>
      <c r="AF38" s="238">
        <f>'ВЭС, ВПМЭС'!J87</f>
        <v>49</v>
      </c>
      <c r="AG38" s="237">
        <f>'ВЭС, ВПМЭС'!K87</f>
        <v>10</v>
      </c>
      <c r="AH38" s="309">
        <f>'ВЭС, ВПМЭС'!L87</f>
        <v>8.4</v>
      </c>
      <c r="AI38" s="309">
        <f>'ВЭС, ВПМЭС'!M87</f>
        <v>10.9</v>
      </c>
      <c r="AJ38" s="309">
        <f>'ВЭС, ВПМЭС'!N87</f>
        <v>10.199999999999999</v>
      </c>
      <c r="AM38" s="309">
        <f>'ЧЭС, ВПМЭС'!D75</f>
        <v>48.5</v>
      </c>
      <c r="AN38" s="239">
        <f>'ЧЭС, ВПМЭС'!J75</f>
        <v>48.9</v>
      </c>
      <c r="AO38" s="237">
        <f>'ЧЭС, ВПМЭС'!K75</f>
        <v>25</v>
      </c>
      <c r="AP38" s="309">
        <f>'ЧЭС, ВПМЭС'!L75</f>
        <v>14.9</v>
      </c>
      <c r="AQ38" s="309">
        <f>'ЧЭС, ВПМЭС'!M75</f>
        <v>17.899999999999999</v>
      </c>
      <c r="AR38" s="309">
        <f>'ЧЭС, ВПМЭС'!N75</f>
        <v>17.899999999999999</v>
      </c>
      <c r="AT38" s="81">
        <f>ВУЭС!D25</f>
        <v>48.7</v>
      </c>
      <c r="AU38" s="239">
        <f>ВУЭС!J25</f>
        <v>49</v>
      </c>
      <c r="AV38" s="237">
        <f>ВУЭС!K25</f>
        <v>15</v>
      </c>
      <c r="AW38" s="309">
        <f>ВУЭС!L25</f>
        <v>1.2</v>
      </c>
      <c r="AX38" s="309">
        <f>ВУЭС!M25</f>
        <v>1.8</v>
      </c>
      <c r="AY38" s="309">
        <f>ВУЭС!N25</f>
        <v>1.7</v>
      </c>
      <c r="BA38" s="81">
        <f>'ВУЭС участок'!D27</f>
        <v>48.7</v>
      </c>
      <c r="BB38" s="245">
        <f>'ВУЭС участок'!J27</f>
        <v>49</v>
      </c>
      <c r="BC38" s="248">
        <f>'ВУЭС участок'!K27</f>
        <v>20</v>
      </c>
      <c r="BD38" s="348">
        <f>'ВУЭС участок'!L27</f>
        <v>3.7</v>
      </c>
      <c r="BE38" s="348">
        <f>'ВУЭС участок'!M27</f>
        <v>5.4</v>
      </c>
      <c r="BF38" s="348">
        <f>'ВУЭС участок'!N27</f>
        <v>5.8</v>
      </c>
      <c r="BG38" s="309">
        <f>'ЧЭС участок'!E38</f>
        <v>48.6</v>
      </c>
      <c r="BH38" s="239">
        <f>'ЧЭС участок'!J38</f>
        <v>48.9</v>
      </c>
      <c r="BI38" s="237">
        <f>'ЧЭС участок'!K38</f>
        <v>20</v>
      </c>
      <c r="BJ38" s="348">
        <f>'ЧЭС участок'!L38</f>
        <v>5.3</v>
      </c>
      <c r="BK38" s="348">
        <f>'ЧЭС участок'!M38</f>
        <v>6.2</v>
      </c>
      <c r="BL38" s="348">
        <f>'ЧЭС участок'!N38</f>
        <v>5.5</v>
      </c>
      <c r="BM38" s="64"/>
      <c r="BN38" s="245"/>
      <c r="BO38" s="248"/>
      <c r="BP38" s="248"/>
      <c r="BQ38" s="248"/>
      <c r="BR38" s="248"/>
      <c r="BS38" s="248"/>
      <c r="BT38" s="248"/>
      <c r="BU38" s="248"/>
      <c r="BV38" s="248"/>
      <c r="BW38" s="248"/>
      <c r="BX38" s="248"/>
      <c r="BY38" s="248"/>
      <c r="BZ38" s="248"/>
      <c r="CA38" s="248"/>
      <c r="CB38" s="64"/>
      <c r="CC38" s="265"/>
      <c r="CD38" s="265"/>
      <c r="CE38" s="348"/>
      <c r="CF38" s="345"/>
      <c r="CG38" s="345"/>
      <c r="CH38" s="298"/>
      <c r="CI38" s="298"/>
      <c r="CJ38" s="345"/>
      <c r="CK38" s="66"/>
      <c r="CL38" s="66"/>
      <c r="CM38" s="66"/>
      <c r="CN38" s="345"/>
      <c r="CO38" s="345"/>
      <c r="CP38" s="345"/>
      <c r="CQ38" s="345"/>
      <c r="CR38" s="345"/>
      <c r="CS38" s="345"/>
      <c r="CT38" s="345"/>
      <c r="CU38" s="345"/>
      <c r="CV38" s="345"/>
      <c r="CW38" s="345"/>
    </row>
    <row r="39" spans="1:103" hidden="1" x14ac:dyDescent="0.2">
      <c r="E39" s="309"/>
      <c r="F39" s="309"/>
      <c r="G39" s="309"/>
      <c r="H39" s="309"/>
      <c r="I39" s="309"/>
      <c r="J39" s="309"/>
      <c r="K39" s="309"/>
      <c r="W39" s="237"/>
      <c r="X39" s="237"/>
      <c r="Y39" s="237"/>
      <c r="AE39" s="309">
        <f>'ВЭС, ВПМЭС'!C88</f>
        <v>48.7</v>
      </c>
      <c r="AF39" s="238">
        <f>'ВЭС, ВПМЭС'!J88</f>
        <v>49</v>
      </c>
      <c r="AG39" s="237">
        <f>'ВЭС, ВПМЭС'!K88</f>
        <v>15</v>
      </c>
      <c r="AH39" s="309">
        <f>'ВЭС, ВПМЭС'!L88</f>
        <v>18.899999999999999</v>
      </c>
      <c r="AI39" s="309">
        <f>'ВЭС, ВПМЭС'!M88</f>
        <v>21.7</v>
      </c>
      <c r="AJ39" s="309">
        <f>'ВЭС, ВПМЭС'!N88</f>
        <v>21.9</v>
      </c>
      <c r="AM39" s="309">
        <f>'ЧЭС, ВПМЭС'!D76</f>
        <v>48.4</v>
      </c>
      <c r="AN39" s="239">
        <f>'ЧЭС, ВПМЭС'!J76</f>
        <v>48.9</v>
      </c>
      <c r="AO39" s="237">
        <f>'ЧЭС, ВПМЭС'!K76</f>
        <v>28</v>
      </c>
      <c r="AP39" s="309">
        <f>'ЧЭС, ВПМЭС'!L76</f>
        <v>25.1</v>
      </c>
      <c r="AQ39" s="309">
        <f>'ЧЭС, ВПМЭС'!M76</f>
        <v>29.5</v>
      </c>
      <c r="AR39" s="309">
        <f>'ЧЭС, ВПМЭС'!N76</f>
        <v>30.4</v>
      </c>
      <c r="AT39" s="81">
        <f>ВУЭС!D26</f>
        <v>48.7</v>
      </c>
      <c r="AU39" s="239">
        <f>ВУЭС!J26</f>
        <v>49</v>
      </c>
      <c r="AV39" s="237">
        <f>ВУЭС!K26</f>
        <v>20</v>
      </c>
      <c r="AW39" s="309">
        <f>ВУЭС!L26</f>
        <v>6.4</v>
      </c>
      <c r="AX39" s="309">
        <f>ВУЭС!M26</f>
        <v>9.9</v>
      </c>
      <c r="AY39" s="309">
        <f>ВУЭС!N26</f>
        <v>9.5</v>
      </c>
      <c r="BA39" s="81">
        <f>'ВУЭС участок'!D28</f>
        <v>48.2</v>
      </c>
      <c r="BB39" s="245">
        <f>'ВУЭС участок'!J28</f>
        <v>48.9</v>
      </c>
      <c r="BC39" s="248">
        <f>'ВУЭС участок'!K28</f>
        <v>32</v>
      </c>
      <c r="BD39" s="348">
        <f>'ВУЭС участок'!L28</f>
        <v>7.8</v>
      </c>
      <c r="BE39" s="348">
        <f>'ВУЭС участок'!M28</f>
        <v>7.9</v>
      </c>
      <c r="BF39" s="348">
        <f>'ВУЭС участок'!N28</f>
        <v>6.5</v>
      </c>
      <c r="BH39" s="239"/>
      <c r="BI39" s="237"/>
      <c r="BJ39" s="348">
        <f>'ЧЭС участок'!L39</f>
        <v>10.9</v>
      </c>
      <c r="BK39" s="348">
        <f>'ЧЭС участок'!M39</f>
        <v>12</v>
      </c>
      <c r="BL39" s="348">
        <f>'ЧЭС участок'!N39</f>
        <v>11.5</v>
      </c>
      <c r="BM39" s="64"/>
      <c r="BN39" s="43"/>
      <c r="BO39" s="244"/>
      <c r="BP39" s="244"/>
      <c r="BQ39" s="244"/>
      <c r="BR39" s="244"/>
      <c r="BS39" s="244"/>
      <c r="BT39" s="244"/>
      <c r="BU39" s="244"/>
      <c r="BV39" s="244"/>
      <c r="BW39" s="244"/>
      <c r="BX39" s="244"/>
      <c r="BY39" s="244"/>
      <c r="BZ39" s="244"/>
      <c r="CA39" s="244"/>
      <c r="CB39" s="309"/>
      <c r="CC39" s="265"/>
      <c r="CD39" s="265"/>
      <c r="CE39" s="348"/>
      <c r="CF39" s="345"/>
      <c r="CG39" s="345"/>
      <c r="CH39" s="345"/>
      <c r="CI39" s="345"/>
      <c r="CJ39" s="345"/>
      <c r="CK39" s="66"/>
      <c r="CL39" s="66"/>
      <c r="CM39" s="66"/>
      <c r="CN39" s="315"/>
      <c r="CO39" s="345"/>
      <c r="CQ39" s="345"/>
      <c r="CR39" s="345"/>
      <c r="CS39" s="345"/>
      <c r="CT39" s="345"/>
      <c r="CU39" s="345"/>
      <c r="CV39" s="345"/>
      <c r="CW39" s="345"/>
    </row>
    <row r="40" spans="1:103" hidden="1" x14ac:dyDescent="0.2">
      <c r="E40" s="309"/>
      <c r="F40" s="309"/>
      <c r="G40" s="309"/>
      <c r="H40" s="309"/>
      <c r="I40" s="309"/>
      <c r="J40" s="309"/>
      <c r="K40" s="309"/>
      <c r="W40" s="237"/>
      <c r="X40" s="237"/>
      <c r="Y40" s="237"/>
      <c r="AE40" s="309">
        <f>'ВЭС, ВПМЭС'!C89</f>
        <v>48.7</v>
      </c>
      <c r="AF40" s="238">
        <f>'ВЭС, ВПМЭС'!J89</f>
        <v>49</v>
      </c>
      <c r="AG40" s="237">
        <f>'ВЭС, ВПМЭС'!K89</f>
        <v>20</v>
      </c>
      <c r="AH40" s="309">
        <f>'ВЭС, ВПМЭС'!L89</f>
        <v>10.6</v>
      </c>
      <c r="AI40" s="309">
        <f>'ВЭС, ВПМЭС'!M89</f>
        <v>13.4</v>
      </c>
      <c r="AJ40" s="309">
        <f>'ВЭС, ВПМЭС'!N89</f>
        <v>12.7</v>
      </c>
      <c r="AM40" s="309">
        <f>'ЧЭС, ВПМЭС'!D77</f>
        <v>48.3</v>
      </c>
      <c r="AN40" s="239">
        <f>'ЧЭС, ВПМЭС'!J77</f>
        <v>48.9</v>
      </c>
      <c r="AO40" s="237">
        <f>'ЧЭС, ВПМЭС'!K77</f>
        <v>30</v>
      </c>
      <c r="AP40" s="309">
        <f>'ЧЭС, ВПМЭС'!L77</f>
        <v>10.5</v>
      </c>
      <c r="AQ40" s="309">
        <f>'ЧЭС, ВПМЭС'!M77</f>
        <v>10.1</v>
      </c>
      <c r="AR40" s="309">
        <f>'ЧЭС, ВПМЭС'!N77</f>
        <v>11.1</v>
      </c>
      <c r="AT40" s="81">
        <f>ВУЭС!D27</f>
        <v>48.1</v>
      </c>
      <c r="AU40" s="239">
        <f>ВУЭС!J27</f>
        <v>48.9</v>
      </c>
      <c r="AV40" s="237">
        <f>ВУЭС!K27</f>
        <v>35</v>
      </c>
      <c r="AW40" s="309">
        <f>ВУЭС!L27</f>
        <v>18.399999999999999</v>
      </c>
      <c r="AX40" s="309">
        <f>ВУЭС!M27</f>
        <v>20.5</v>
      </c>
      <c r="AY40" s="309">
        <f>ВУЭС!N27</f>
        <v>21.2</v>
      </c>
      <c r="BA40" s="81">
        <f>'ВУЭС участок'!D29</f>
        <v>48.1</v>
      </c>
      <c r="BB40" s="245">
        <f>'ВУЭС участок'!J29</f>
        <v>48.9</v>
      </c>
      <c r="BC40" s="248">
        <f>'ВУЭС участок'!K29</f>
        <v>35</v>
      </c>
      <c r="BD40" s="348">
        <f>'ВУЭС участок'!L29</f>
        <v>3.5</v>
      </c>
      <c r="BE40" s="348">
        <f>'ВУЭС участок'!M29</f>
        <v>5.0999999999999996</v>
      </c>
      <c r="BF40" s="348">
        <f>'ВУЭС участок'!N29</f>
        <v>3.6</v>
      </c>
      <c r="BJ40" s="64">
        <f>SUM(BJ37:BJ38)</f>
        <v>10.9</v>
      </c>
      <c r="BK40" s="64">
        <f t="shared" ref="BK40:BL40" si="91">SUM(BK37:BK38)</f>
        <v>12</v>
      </c>
      <c r="BL40" s="64">
        <f t="shared" si="91"/>
        <v>11.5</v>
      </c>
      <c r="BM40" s="243"/>
      <c r="BN40" s="43"/>
      <c r="BO40" s="244"/>
      <c r="BP40" s="244"/>
      <c r="BQ40" s="244"/>
      <c r="BR40" s="244"/>
      <c r="BS40" s="244"/>
      <c r="BT40" s="244"/>
      <c r="BU40" s="244"/>
      <c r="BV40" s="244"/>
      <c r="BW40" s="244"/>
      <c r="BX40" s="244"/>
      <c r="BY40" s="244"/>
      <c r="BZ40" s="244"/>
      <c r="CA40" s="244"/>
      <c r="CB40" s="64"/>
      <c r="CC40" s="265"/>
      <c r="CD40" s="265"/>
      <c r="CE40" s="345"/>
      <c r="CF40" s="345"/>
      <c r="CG40" s="345"/>
      <c r="CH40" s="345"/>
      <c r="CI40" s="345"/>
      <c r="CJ40" s="345"/>
      <c r="CK40" s="309"/>
      <c r="CL40" s="309"/>
      <c r="CM40" s="309"/>
      <c r="CN40" s="345"/>
      <c r="CO40" s="345"/>
      <c r="CP40" s="315"/>
      <c r="CQ40" s="345"/>
      <c r="CR40" s="345"/>
      <c r="CS40" s="345"/>
      <c r="CT40" s="345"/>
      <c r="CU40" s="345"/>
      <c r="CV40" s="345"/>
      <c r="CW40" s="348"/>
      <c r="CX40" s="302"/>
      <c r="CY40" s="82"/>
    </row>
    <row r="41" spans="1:103" hidden="1" x14ac:dyDescent="0.2">
      <c r="E41" s="309"/>
      <c r="F41" s="309"/>
      <c r="G41" s="309"/>
      <c r="H41" s="309"/>
      <c r="I41" s="309"/>
      <c r="J41" s="309"/>
      <c r="K41" s="309"/>
      <c r="W41" s="237"/>
      <c r="X41" s="237"/>
      <c r="Y41" s="237"/>
      <c r="AE41" s="309">
        <f>'ВЭС, ВПМЭС'!C90</f>
        <v>48.6</v>
      </c>
      <c r="AF41" s="238">
        <f>'ВЭС, ВПМЭС'!J90</f>
        <v>48.9</v>
      </c>
      <c r="AG41" s="237">
        <f>'ВЭС, ВПМЭС'!K90</f>
        <v>20</v>
      </c>
      <c r="AH41" s="309">
        <f>'ВЭС, ВПМЭС'!L90</f>
        <v>10.7</v>
      </c>
      <c r="AI41" s="309">
        <f>'ВЭС, ВПМЭС'!M90</f>
        <v>12.4</v>
      </c>
      <c r="AJ41" s="309">
        <f>'ВЭС, ВПМЭС'!N90</f>
        <v>12.1</v>
      </c>
      <c r="AM41" s="309">
        <f>'ЧЭС, ВПМЭС'!D78</f>
        <v>48.2</v>
      </c>
      <c r="AN41" s="239">
        <f>'ЧЭС, ВПМЭС'!J78</f>
        <v>48.9</v>
      </c>
      <c r="AO41" s="237">
        <f>'ЧЭС, ВПМЭС'!K78</f>
        <v>32</v>
      </c>
      <c r="AP41" s="309">
        <f>'ЧЭС, ВПМЭС'!L78</f>
        <v>27.9</v>
      </c>
      <c r="AQ41" s="309">
        <f>'ЧЭС, ВПМЭС'!M78</f>
        <v>35.4</v>
      </c>
      <c r="AR41" s="309">
        <f>'ЧЭС, ВПМЭС'!N78</f>
        <v>36.9</v>
      </c>
      <c r="AT41" s="81"/>
      <c r="AU41" s="239"/>
      <c r="AV41" s="237"/>
      <c r="AW41" s="309">
        <f>ВУЭС!L28</f>
        <v>32.299999999999997</v>
      </c>
      <c r="AX41" s="309">
        <f>ВУЭС!M28</f>
        <v>39.700000000000003</v>
      </c>
      <c r="AY41" s="309">
        <f>ВУЭС!N28</f>
        <v>40</v>
      </c>
      <c r="BA41" s="81" t="str">
        <f>'ВУЭС участок'!D30</f>
        <v>АЧР-1</v>
      </c>
      <c r="BB41" s="245"/>
      <c r="BC41" s="248"/>
      <c r="BD41" s="348">
        <f>'ВУЭС участок'!L30</f>
        <v>19.5</v>
      </c>
      <c r="BE41" s="348">
        <f>'ВУЭС участок'!M30</f>
        <v>25.5</v>
      </c>
      <c r="BF41" s="348">
        <f>'ВУЭС участок'!N30</f>
        <v>22.3</v>
      </c>
      <c r="BJ41" s="312">
        <f t="shared" ref="BJ41" si="92">BJ39-BJ40</f>
        <v>0</v>
      </c>
      <c r="BK41" s="312">
        <f t="shared" ref="BK41" si="93">BK39-BK40</f>
        <v>0</v>
      </c>
      <c r="BL41" s="312">
        <f t="shared" ref="BL41" si="94">BL39-BL40</f>
        <v>0</v>
      </c>
      <c r="BM41" s="43"/>
      <c r="BN41" s="244"/>
      <c r="BO41" s="353"/>
      <c r="BP41" s="353"/>
      <c r="BQ41" s="353"/>
      <c r="BR41" s="353"/>
      <c r="BS41" s="353"/>
      <c r="BT41" s="353"/>
      <c r="BU41" s="353"/>
      <c r="BV41" s="353"/>
      <c r="BW41" s="353"/>
      <c r="BX41" s="353"/>
      <c r="BY41" s="353"/>
      <c r="BZ41" s="353"/>
      <c r="CA41" s="353"/>
      <c r="CB41" s="64"/>
      <c r="CC41" s="64"/>
      <c r="CD41" s="64"/>
      <c r="CE41" s="345"/>
      <c r="CF41" s="345"/>
      <c r="CG41" s="345"/>
      <c r="CH41" s="345"/>
      <c r="CI41" s="345"/>
      <c r="CJ41" s="345"/>
      <c r="CK41" s="345"/>
      <c r="CL41" s="345"/>
      <c r="CM41" s="345"/>
      <c r="CN41" s="345"/>
      <c r="CO41" s="345"/>
      <c r="CP41" s="345"/>
      <c r="CQ41" s="345"/>
      <c r="CR41" s="345"/>
      <c r="CS41" s="345"/>
      <c r="CT41" s="309"/>
      <c r="CU41" s="345"/>
      <c r="CV41" s="345"/>
      <c r="CW41" s="348"/>
      <c r="CX41" s="17"/>
      <c r="CY41" s="82"/>
    </row>
    <row r="42" spans="1:103" hidden="1" x14ac:dyDescent="0.2">
      <c r="E42" s="309"/>
      <c r="F42" s="309"/>
      <c r="G42" s="309"/>
      <c r="H42" s="309"/>
      <c r="I42" s="309"/>
      <c r="J42" s="309"/>
      <c r="K42" s="309"/>
      <c r="W42" s="237"/>
      <c r="X42" s="237"/>
      <c r="Y42" s="237"/>
      <c r="AE42" s="309">
        <f>'ВЭС, ВПМЭС'!C91</f>
        <v>48.5</v>
      </c>
      <c r="AF42" s="238">
        <f>'ВЭС, ВПМЭС'!J91</f>
        <v>48.9</v>
      </c>
      <c r="AG42" s="237">
        <f>'ВЭС, ВПМЭС'!K91</f>
        <v>25</v>
      </c>
      <c r="AH42" s="309">
        <f>'ВЭС, ВПМЭС'!L91</f>
        <v>21.9</v>
      </c>
      <c r="AI42" s="309">
        <f>'ВЭС, ВПМЭС'!M91</f>
        <v>30.1</v>
      </c>
      <c r="AJ42" s="309">
        <f>'ВЭС, ВПМЭС'!N91</f>
        <v>26.2</v>
      </c>
      <c r="AM42" s="309">
        <f>'ЧЭС, ВПМЭС'!D79</f>
        <v>48.1</v>
      </c>
      <c r="AN42" s="239">
        <f>'ЧЭС, ВПМЭС'!J79</f>
        <v>48.9</v>
      </c>
      <c r="AO42" s="237">
        <f>'ЧЭС, ВПМЭС'!K79</f>
        <v>35</v>
      </c>
      <c r="AP42" s="309">
        <f>'ЧЭС, ВПМЭС'!L79</f>
        <v>21.8</v>
      </c>
      <c r="AQ42" s="309">
        <f>'ЧЭС, ВПМЭС'!M79</f>
        <v>25.8</v>
      </c>
      <c r="AR42" s="309">
        <f>'ЧЭС, ВПМЭС'!N79</f>
        <v>24.9</v>
      </c>
      <c r="AT42" s="81"/>
      <c r="AV42" s="240"/>
      <c r="AW42" s="309">
        <f>SUM(AW37:AW40)</f>
        <v>32.299999999999997</v>
      </c>
      <c r="AX42" s="309">
        <f t="shared" ref="AX42:AY42" si="95">SUM(AX37:AX40)</f>
        <v>39.700000000000003</v>
      </c>
      <c r="AY42" s="309">
        <f t="shared" si="95"/>
        <v>40</v>
      </c>
      <c r="BA42" s="81"/>
      <c r="BB42" s="245"/>
      <c r="BC42" s="248"/>
      <c r="BD42" s="348">
        <f>SUM(BD37:BD40)</f>
        <v>19.5</v>
      </c>
      <c r="BE42" s="348">
        <f t="shared" ref="BE42:BF42" si="96">SUM(BE37:BE40)</f>
        <v>25.5</v>
      </c>
      <c r="BF42" s="348">
        <f t="shared" si="96"/>
        <v>22.3</v>
      </c>
      <c r="BJ42" s="64"/>
      <c r="BL42" s="309"/>
      <c r="BM42" s="43"/>
      <c r="BN42" s="244"/>
      <c r="BO42" s="353"/>
      <c r="BP42" s="353"/>
      <c r="BQ42" s="353"/>
      <c r="BR42" s="353"/>
      <c r="BS42" s="353"/>
      <c r="BT42" s="353"/>
      <c r="BU42" s="353"/>
      <c r="BV42" s="353"/>
      <c r="BW42" s="353"/>
      <c r="BX42" s="353"/>
      <c r="BY42" s="353"/>
      <c r="BZ42" s="353"/>
      <c r="CA42" s="353"/>
      <c r="CB42" s="64"/>
      <c r="CC42" s="64"/>
      <c r="CD42" s="64"/>
      <c r="CE42" s="345"/>
      <c r="CF42" s="310"/>
      <c r="CG42" s="345"/>
      <c r="CH42" s="345"/>
      <c r="CI42" s="345"/>
      <c r="CJ42" s="345"/>
      <c r="CK42" s="345"/>
      <c r="CL42" s="345"/>
      <c r="CM42" s="345"/>
      <c r="CN42" s="43"/>
      <c r="CO42" s="43"/>
      <c r="CP42" s="43"/>
      <c r="CQ42" s="43"/>
      <c r="CR42" s="43"/>
      <c r="CS42" s="345"/>
      <c r="CT42" s="309"/>
      <c r="CU42" s="345"/>
      <c r="CV42" s="310"/>
      <c r="CW42" s="348"/>
      <c r="CX42" s="17"/>
      <c r="CY42" s="82"/>
    </row>
    <row r="43" spans="1:103" hidden="1" x14ac:dyDescent="0.2">
      <c r="E43" s="309"/>
      <c r="F43" s="309"/>
      <c r="G43" s="309"/>
      <c r="H43" s="309"/>
      <c r="I43" s="309"/>
      <c r="J43" s="309"/>
      <c r="K43" s="309"/>
      <c r="W43" s="237"/>
      <c r="X43" s="237"/>
      <c r="Y43" s="237"/>
      <c r="AE43" s="309">
        <f>'ВЭС, ВПМЭС'!C92</f>
        <v>48.4</v>
      </c>
      <c r="AF43" s="238">
        <f>'ВЭС, ВПМЭС'!J92</f>
        <v>48.9</v>
      </c>
      <c r="AG43" s="237">
        <f>'ВЭС, ВПМЭС'!K92</f>
        <v>28</v>
      </c>
      <c r="AH43" s="309">
        <f>'ВЭС, ВПМЭС'!L92</f>
        <v>20.9</v>
      </c>
      <c r="AI43" s="309">
        <f>'ВЭС, ВПМЭС'!M92</f>
        <v>30.5</v>
      </c>
      <c r="AJ43" s="309">
        <f>'ВЭС, ВПМЭС'!N92</f>
        <v>28.9</v>
      </c>
      <c r="AM43" s="309">
        <f>'ЧЭС, ВПМЭС'!D80</f>
        <v>48</v>
      </c>
      <c r="AN43" s="239">
        <f>'ЧЭС, ВПМЭС'!J80</f>
        <v>48.8</v>
      </c>
      <c r="AO43" s="237">
        <f>'ЧЭС, ВПМЭС'!K80</f>
        <v>35</v>
      </c>
      <c r="AP43" s="309">
        <f>'ЧЭС, ВПМЭС'!L80</f>
        <v>18</v>
      </c>
      <c r="AQ43" s="309">
        <f>'ЧЭС, ВПМЭС'!M80</f>
        <v>25.1</v>
      </c>
      <c r="AR43" s="309">
        <f>'ЧЭС, ВПМЭС'!N80</f>
        <v>29.2</v>
      </c>
      <c r="AS43" s="240"/>
      <c r="AT43" s="81"/>
      <c r="AU43" s="240"/>
      <c r="AV43" s="240"/>
      <c r="AW43" s="312">
        <f t="shared" ref="AW43" si="97">AW41-AW42</f>
        <v>0</v>
      </c>
      <c r="AX43" s="312">
        <f t="shared" ref="AX43" si="98">AX41-AX42</f>
        <v>0</v>
      </c>
      <c r="AY43" s="312">
        <f t="shared" ref="AY43" si="99">AY41-AY42</f>
        <v>0</v>
      </c>
      <c r="AZ43" s="240"/>
      <c r="BA43" s="81"/>
      <c r="BB43" s="240"/>
      <c r="BC43" s="240"/>
      <c r="BD43" s="312">
        <f t="shared" ref="BD43" si="100">BD41-BD42</f>
        <v>0</v>
      </c>
      <c r="BE43" s="312">
        <f t="shared" ref="BE43" si="101">BE41-BE42</f>
        <v>0</v>
      </c>
      <c r="BF43" s="312">
        <f t="shared" ref="BF43" si="102">BF41-BF42</f>
        <v>0</v>
      </c>
      <c r="BG43" s="240"/>
      <c r="BH43" s="240"/>
      <c r="BI43" s="240"/>
      <c r="BJ43" s="64"/>
      <c r="BL43" s="64"/>
      <c r="BM43" s="265"/>
      <c r="BN43" s="244"/>
      <c r="BO43" s="353"/>
      <c r="BP43" s="353"/>
      <c r="BQ43" s="353"/>
      <c r="BR43" s="353"/>
      <c r="BS43" s="353"/>
      <c r="BT43" s="353"/>
      <c r="BU43" s="353"/>
      <c r="BV43" s="353"/>
      <c r="BW43" s="353"/>
      <c r="BX43" s="353"/>
      <c r="BY43" s="353"/>
      <c r="BZ43" s="353"/>
      <c r="CA43" s="353"/>
      <c r="CB43" s="64"/>
      <c r="CC43" s="64"/>
      <c r="CD43" s="64"/>
      <c r="CE43" s="309"/>
      <c r="CF43" s="310"/>
      <c r="CG43" s="345"/>
      <c r="CH43" s="61"/>
      <c r="CI43" s="345"/>
      <c r="CJ43" s="345"/>
      <c r="CK43" s="66"/>
      <c r="CL43" s="66"/>
      <c r="CM43" s="66"/>
      <c r="CN43" s="345"/>
      <c r="CO43" s="345"/>
      <c r="CP43" s="345"/>
      <c r="CQ43" s="345"/>
      <c r="CR43" s="345"/>
      <c r="CS43" s="345"/>
      <c r="CT43" s="309"/>
      <c r="CU43" s="345"/>
      <c r="CV43" s="345"/>
      <c r="CW43" s="345"/>
    </row>
    <row r="44" spans="1:103" hidden="1" x14ac:dyDescent="0.2">
      <c r="E44" s="309"/>
      <c r="F44" s="309"/>
      <c r="G44" s="309"/>
      <c r="H44" s="309"/>
      <c r="I44" s="309"/>
      <c r="J44" s="309"/>
      <c r="K44" s="309"/>
      <c r="W44" s="237"/>
      <c r="X44" s="237"/>
      <c r="Y44" s="237"/>
      <c r="AE44" s="309">
        <f>'ВЭС, ВПМЭС'!C93</f>
        <v>48.3</v>
      </c>
      <c r="AF44" s="238">
        <f>'ВЭС, ВПМЭС'!J93</f>
        <v>48.9</v>
      </c>
      <c r="AG44" s="237">
        <f>'ВЭС, ВПМЭС'!K93</f>
        <v>30</v>
      </c>
      <c r="AH44" s="309">
        <f>'ВЭС, ВПМЭС'!L93</f>
        <v>31.1</v>
      </c>
      <c r="AI44" s="309">
        <f>'ВЭС, ВПМЭС'!M93</f>
        <v>38.299999999999997</v>
      </c>
      <c r="AJ44" s="309">
        <f>'ВЭС, ВПМЭС'!N93</f>
        <v>36.9</v>
      </c>
      <c r="AM44" s="309">
        <f>'ЧЭС, ВПМЭС'!D81</f>
        <v>47.9</v>
      </c>
      <c r="AN44" s="239">
        <f>'ЧЭС, ВПМЭС'!J81</f>
        <v>48.8</v>
      </c>
      <c r="AO44" s="237">
        <f>'ЧЭС, ВПМЭС'!K81</f>
        <v>40</v>
      </c>
      <c r="AP44" s="309">
        <f>'ЧЭС, ВПМЭС'!L81</f>
        <v>19.2</v>
      </c>
      <c r="AQ44" s="309">
        <f>'ЧЭС, ВПМЭС'!M81</f>
        <v>25.2</v>
      </c>
      <c r="AR44" s="309">
        <f>'ЧЭС, ВПМЭС'!N81</f>
        <v>27.1</v>
      </c>
      <c r="AS44" s="240"/>
      <c r="AT44" s="81"/>
      <c r="AU44" s="240"/>
      <c r="AV44" s="240"/>
      <c r="AW44" s="240"/>
      <c r="AX44" s="240"/>
      <c r="AY44" s="240"/>
      <c r="AZ44" s="240"/>
      <c r="BA44" s="81"/>
      <c r="BB44" s="240"/>
      <c r="BC44" s="240"/>
      <c r="BD44" s="240"/>
      <c r="BE44" s="240"/>
      <c r="BF44" s="240"/>
      <c r="BG44" s="240"/>
      <c r="BH44" s="240"/>
      <c r="BI44" s="240"/>
      <c r="BJ44" s="309"/>
      <c r="BK44" s="345"/>
      <c r="BL44" s="265"/>
      <c r="BM44" s="43"/>
      <c r="BN44" s="244"/>
      <c r="BO44" s="353"/>
      <c r="BP44" s="353"/>
      <c r="BQ44" s="353"/>
      <c r="BR44" s="353"/>
      <c r="BS44" s="353"/>
      <c r="BT44" s="353"/>
      <c r="BU44" s="353"/>
      <c r="BV44" s="353"/>
      <c r="BW44" s="353"/>
      <c r="BX44" s="353"/>
      <c r="BY44" s="353"/>
      <c r="BZ44" s="353"/>
      <c r="CA44" s="353"/>
      <c r="CB44" s="64"/>
      <c r="CC44" s="43"/>
      <c r="CD44" s="43"/>
      <c r="CE44" s="309"/>
      <c r="CF44" s="310"/>
      <c r="CG44" s="345"/>
      <c r="CH44" s="61"/>
      <c r="CI44" s="43"/>
      <c r="CJ44" s="43"/>
      <c r="CK44" s="67"/>
      <c r="CL44" s="67"/>
      <c r="CM44" s="67"/>
      <c r="CN44" s="345"/>
      <c r="CO44" s="345"/>
      <c r="CP44" s="345"/>
      <c r="CQ44" s="345"/>
      <c r="CR44" s="345"/>
      <c r="CS44" s="345"/>
      <c r="CT44" s="310"/>
      <c r="CU44" s="345"/>
      <c r="CV44" s="345"/>
      <c r="CW44" s="345"/>
    </row>
    <row r="45" spans="1:103" hidden="1" x14ac:dyDescent="0.2">
      <c r="E45" s="309"/>
      <c r="F45" s="309"/>
      <c r="G45" s="309"/>
      <c r="H45" s="309"/>
      <c r="I45" s="309"/>
      <c r="J45" s="309"/>
      <c r="K45" s="309"/>
      <c r="W45" s="237"/>
      <c r="X45" s="237"/>
      <c r="Y45" s="237"/>
      <c r="AE45" s="309">
        <f>'ВЭС, ВПМЭС'!C94</f>
        <v>48</v>
      </c>
      <c r="AF45" s="238">
        <f>'ВЭС, ВПМЭС'!J94</f>
        <v>48.8</v>
      </c>
      <c r="AG45" s="237">
        <f>'ВЭС, ВПМЭС'!K94</f>
        <v>35</v>
      </c>
      <c r="AH45" s="309">
        <f>'ВЭС, ВПМЭС'!L94</f>
        <v>15.2</v>
      </c>
      <c r="AI45" s="309">
        <f>'ВЭС, ВПМЭС'!M94</f>
        <v>18.399999999999999</v>
      </c>
      <c r="AJ45" s="309">
        <f>'ВЭС, ВПМЭС'!N94</f>
        <v>19.399999999999999</v>
      </c>
      <c r="AM45" s="309">
        <f>'ЧЭС, ВПМЭС'!D82</f>
        <v>47.8</v>
      </c>
      <c r="AN45" s="239">
        <f>'ЧЭС, ВПМЭС'!J82</f>
        <v>48.8</v>
      </c>
      <c r="AO45" s="237">
        <f>'ЧЭС, ВПМЭС'!K82</f>
        <v>44</v>
      </c>
      <c r="AP45" s="309">
        <f>'ЧЭС, ВПМЭС'!L82</f>
        <v>29.4</v>
      </c>
      <c r="AQ45" s="309">
        <f>'ЧЭС, ВПМЭС'!M82</f>
        <v>28.4</v>
      </c>
      <c r="AR45" s="309">
        <f>'ЧЭС, ВПМЭС'!N82</f>
        <v>26.5</v>
      </c>
      <c r="AS45" s="240"/>
      <c r="AT45" s="81"/>
      <c r="AU45" s="240"/>
      <c r="AV45" s="240"/>
      <c r="AW45" s="240"/>
      <c r="AX45" s="240"/>
      <c r="AY45" s="240"/>
      <c r="AZ45" s="240"/>
      <c r="BA45" s="81"/>
      <c r="BB45" s="240"/>
      <c r="BC45" s="240"/>
      <c r="BD45" s="240"/>
      <c r="BE45" s="240"/>
      <c r="BF45" s="240"/>
      <c r="BG45" s="240"/>
      <c r="BH45" s="240"/>
      <c r="BI45" s="240"/>
      <c r="BJ45" s="309"/>
      <c r="BK45" s="345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345"/>
      <c r="CO45" s="345"/>
      <c r="CP45" s="345"/>
      <c r="CQ45" s="345"/>
      <c r="CR45" s="345"/>
      <c r="CS45" s="345"/>
      <c r="CT45" s="310"/>
      <c r="CU45" s="345"/>
      <c r="CV45" s="345"/>
      <c r="CW45" s="345"/>
    </row>
    <row r="46" spans="1:103" hidden="1" x14ac:dyDescent="0.2">
      <c r="E46" s="309"/>
      <c r="F46" s="309"/>
      <c r="G46" s="309"/>
      <c r="H46" s="309"/>
      <c r="I46" s="309"/>
      <c r="J46" s="309"/>
      <c r="K46" s="309"/>
      <c r="W46" s="237"/>
      <c r="X46" s="237"/>
      <c r="Y46" s="237"/>
      <c r="AE46" s="309">
        <f>'ВЭС, ВПМЭС'!C95</f>
        <v>47.9</v>
      </c>
      <c r="AF46" s="238">
        <f>'ВЭС, ВПМЭС'!J95</f>
        <v>48.8</v>
      </c>
      <c r="AG46" s="237">
        <f>'ВЭС, ВПМЭС'!K95</f>
        <v>40</v>
      </c>
      <c r="AH46" s="309">
        <f>'ВЭС, ВПМЭС'!L95</f>
        <v>13.3</v>
      </c>
      <c r="AI46" s="309">
        <f>'ВЭС, ВПМЭС'!M95</f>
        <v>15.7</v>
      </c>
      <c r="AJ46" s="309">
        <f>'ВЭС, ВПМЭС'!N95</f>
        <v>17.8</v>
      </c>
      <c r="AM46" s="309">
        <f>'ЧЭС, ВПМЭС'!D83</f>
        <v>47.7</v>
      </c>
      <c r="AN46" s="239">
        <f>'ЧЭС, ВПМЭС'!J83</f>
        <v>48.8</v>
      </c>
      <c r="AO46" s="237">
        <f>'ЧЭС, ВПМЭС'!K83</f>
        <v>45</v>
      </c>
      <c r="AP46" s="309">
        <f>'ЧЭС, ВПМЭС'!L83</f>
        <v>40.799999999999997</v>
      </c>
      <c r="AQ46" s="309">
        <f>'ЧЭС, ВПМЭС'!M83</f>
        <v>51.7</v>
      </c>
      <c r="AR46" s="309">
        <f>'ЧЭС, ВПМЭС'!N83</f>
        <v>49.7</v>
      </c>
      <c r="AS46" s="240"/>
      <c r="AT46" s="240"/>
      <c r="AU46" s="240"/>
      <c r="AV46" s="240"/>
      <c r="AW46" s="240"/>
      <c r="AX46" s="240"/>
      <c r="AY46" s="240"/>
      <c r="AZ46" s="240"/>
      <c r="BA46" s="81"/>
      <c r="BB46" s="240"/>
      <c r="BC46" s="240"/>
      <c r="BD46" s="240"/>
      <c r="BE46" s="240"/>
      <c r="BF46" s="240"/>
      <c r="BG46" s="240"/>
      <c r="BH46" s="240"/>
      <c r="BI46" s="240"/>
      <c r="BJ46" s="309"/>
      <c r="BK46" s="345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64"/>
      <c r="CL46" s="64"/>
      <c r="CM46" s="64"/>
      <c r="CN46" s="345"/>
      <c r="CO46" s="345"/>
      <c r="CP46" s="345"/>
      <c r="CQ46" s="345"/>
      <c r="CR46" s="345"/>
      <c r="CS46" s="345"/>
      <c r="CT46" s="310"/>
      <c r="CU46" s="345"/>
      <c r="CV46" s="345"/>
      <c r="CW46" s="345"/>
    </row>
    <row r="47" spans="1:103" ht="12.75" hidden="1" customHeight="1" x14ac:dyDescent="0.2">
      <c r="E47" s="309"/>
      <c r="F47" s="309"/>
      <c r="G47" s="309"/>
      <c r="H47" s="309"/>
      <c r="I47" s="309"/>
      <c r="J47" s="309"/>
      <c r="K47" s="309"/>
      <c r="W47" s="237"/>
      <c r="X47" s="237"/>
      <c r="Y47" s="237"/>
      <c r="AE47" s="309">
        <f>'ВЭС, ВПМЭС'!C96</f>
        <v>47.8</v>
      </c>
      <c r="AF47" s="238">
        <f>'ВЭС, ВПМЭС'!J96</f>
        <v>48.8</v>
      </c>
      <c r="AG47" s="237">
        <f>'ВЭС, ВПМЭС'!K96</f>
        <v>44</v>
      </c>
      <c r="AH47" s="309">
        <f>'ВЭС, ВПМЭС'!L96</f>
        <v>27.4</v>
      </c>
      <c r="AI47" s="309">
        <f>'ВЭС, ВПМЭС'!M96</f>
        <v>37.1</v>
      </c>
      <c r="AJ47" s="309">
        <f>'ВЭС, ВПМЭС'!N96</f>
        <v>37.1</v>
      </c>
      <c r="AM47" s="309">
        <f>'ЧЭС, ВПМЭС'!D84</f>
        <v>47.6</v>
      </c>
      <c r="AN47" s="239">
        <f>'ЧЭС, ВПМЭС'!J84</f>
        <v>48.8</v>
      </c>
      <c r="AO47" s="237">
        <f>'ЧЭС, ВПМЭС'!K84</f>
        <v>48</v>
      </c>
      <c r="AP47" s="309">
        <f>'ЧЭС, ВПМЭС'!L84</f>
        <v>42.5</v>
      </c>
      <c r="AQ47" s="309">
        <f>'ЧЭС, ВПМЭС'!M84</f>
        <v>43.4</v>
      </c>
      <c r="AR47" s="309">
        <f>'ЧЭС, ВПМЭС'!N84</f>
        <v>43.4</v>
      </c>
      <c r="AS47" s="240"/>
      <c r="AT47" s="240"/>
      <c r="AU47" s="240"/>
      <c r="AV47" s="240"/>
      <c r="AW47" s="240"/>
      <c r="AX47" s="240"/>
      <c r="AY47" s="240"/>
      <c r="AZ47" s="240"/>
      <c r="BA47" s="240"/>
      <c r="BB47" s="240"/>
      <c r="BC47" s="240"/>
      <c r="BD47" s="240"/>
      <c r="BE47" s="240"/>
      <c r="BF47" s="240"/>
      <c r="BG47" s="240"/>
      <c r="BH47" s="240"/>
      <c r="BI47" s="240"/>
      <c r="BJ47" s="309"/>
      <c r="BK47" s="345"/>
      <c r="BL47" s="265"/>
      <c r="BM47" s="392"/>
      <c r="BN47" s="392"/>
      <c r="BO47" s="392"/>
      <c r="BP47" s="392"/>
      <c r="BQ47" s="392"/>
      <c r="BR47" s="392"/>
      <c r="BS47" s="392"/>
      <c r="BT47" s="392"/>
      <c r="BU47" s="392"/>
      <c r="BV47" s="392"/>
      <c r="BW47" s="392"/>
      <c r="BX47" s="392"/>
      <c r="BY47" s="392"/>
      <c r="BZ47" s="392"/>
      <c r="CA47" s="392"/>
      <c r="CB47" s="392"/>
      <c r="CC47" s="392"/>
      <c r="CD47" s="392"/>
      <c r="CE47" s="43"/>
      <c r="CF47" s="43"/>
      <c r="CG47" s="43"/>
      <c r="CH47" s="43"/>
      <c r="CI47" s="43"/>
      <c r="CJ47" s="43"/>
      <c r="CK47" s="43"/>
      <c r="CL47" s="43"/>
      <c r="CM47" s="43"/>
      <c r="CN47" s="345"/>
      <c r="CO47" s="345"/>
      <c r="CP47" s="345"/>
      <c r="CQ47" s="345"/>
      <c r="CR47" s="345"/>
      <c r="CS47" s="345"/>
      <c r="CT47" s="345"/>
      <c r="CU47" s="345"/>
      <c r="CV47" s="345"/>
      <c r="CW47" s="345"/>
    </row>
    <row r="48" spans="1:103" hidden="1" x14ac:dyDescent="0.2">
      <c r="E48" s="309"/>
      <c r="F48" s="309"/>
      <c r="G48" s="309"/>
      <c r="H48" s="309"/>
      <c r="I48" s="309"/>
      <c r="J48" s="309"/>
      <c r="K48" s="309"/>
      <c r="W48" s="237"/>
      <c r="X48" s="237"/>
      <c r="Y48" s="237"/>
      <c r="AE48" s="309">
        <f>'ВЭС, ВПМЭС'!C97</f>
        <v>47.6</v>
      </c>
      <c r="AF48" s="238">
        <f>'ВЭС, ВПМЭС'!J97</f>
        <v>48.7</v>
      </c>
      <c r="AG48" s="237">
        <f>'ВЭС, ВПМЭС'!K97</f>
        <v>48</v>
      </c>
      <c r="AH48" s="309">
        <f>'ВЭС, ВПМЭС'!L97</f>
        <v>4.5</v>
      </c>
      <c r="AI48" s="309">
        <f>'ВЭС, ВПМЭС'!M97</f>
        <v>5.3</v>
      </c>
      <c r="AJ48" s="309">
        <f>'ВЭС, ВПМЭС'!N97</f>
        <v>5.2</v>
      </c>
      <c r="AM48" s="309">
        <f>'ЧЭС, ВПМЭС'!D85</f>
        <v>47.5</v>
      </c>
      <c r="AN48" s="239">
        <f>'ЧЭС, ВПМЭС'!J85</f>
        <v>48.8</v>
      </c>
      <c r="AO48" s="237">
        <f>'ЧЭС, ВПМЭС'!K85</f>
        <v>50</v>
      </c>
      <c r="AP48" s="309">
        <f>'ЧЭС, ВПМЭС'!L85</f>
        <v>42</v>
      </c>
      <c r="AQ48" s="309">
        <f>'ЧЭС, ВПМЭС'!M85</f>
        <v>41.8</v>
      </c>
      <c r="AR48" s="309">
        <f>'ЧЭС, ВПМЭС'!N85</f>
        <v>42.2</v>
      </c>
      <c r="AS48" s="240"/>
      <c r="AT48" s="240"/>
      <c r="AU48" s="240"/>
      <c r="AV48" s="240"/>
      <c r="AW48" s="240"/>
      <c r="AX48" s="240"/>
      <c r="AY48" s="240"/>
      <c r="AZ48" s="240"/>
      <c r="BA48" s="240"/>
      <c r="BB48" s="240"/>
      <c r="BC48" s="240"/>
      <c r="BD48" s="240"/>
      <c r="BE48" s="240"/>
      <c r="BF48" s="240"/>
      <c r="BG48" s="240"/>
      <c r="BH48" s="240"/>
      <c r="BI48" s="240"/>
      <c r="BJ48" s="309"/>
      <c r="BK48" s="345"/>
      <c r="BL48" s="265"/>
      <c r="BM48" s="43"/>
      <c r="BN48" s="244"/>
      <c r="BO48" s="353"/>
      <c r="BP48" s="353"/>
      <c r="BQ48" s="353"/>
      <c r="BR48" s="353"/>
      <c r="BS48" s="353"/>
      <c r="BT48" s="353"/>
      <c r="BU48" s="353"/>
      <c r="BV48" s="353"/>
      <c r="BW48" s="353"/>
      <c r="BX48" s="353"/>
      <c r="BY48" s="353"/>
      <c r="BZ48" s="353"/>
      <c r="CA48" s="353"/>
      <c r="CB48" s="64"/>
      <c r="CC48" s="265"/>
      <c r="CD48" s="265"/>
      <c r="CE48" s="265"/>
      <c r="CF48" s="43"/>
      <c r="CG48" s="43"/>
      <c r="CH48" s="43"/>
      <c r="CI48" s="43"/>
      <c r="CJ48" s="43"/>
      <c r="CK48" s="43"/>
      <c r="CL48" s="43"/>
      <c r="CM48" s="43"/>
      <c r="CN48" s="345"/>
      <c r="CO48" s="345"/>
      <c r="CP48" s="345"/>
      <c r="CQ48" s="345"/>
      <c r="CR48" s="345"/>
      <c r="CS48" s="345"/>
      <c r="CT48" s="345"/>
      <c r="CU48" s="345"/>
      <c r="CV48" s="345"/>
      <c r="CW48" s="345"/>
    </row>
    <row r="49" spans="1:102" hidden="1" x14ac:dyDescent="0.2">
      <c r="E49" s="309"/>
      <c r="F49" s="309"/>
      <c r="G49" s="309"/>
      <c r="H49" s="309"/>
      <c r="I49" s="309"/>
      <c r="J49" s="309"/>
      <c r="K49" s="309"/>
      <c r="W49" s="237"/>
      <c r="X49" s="237"/>
      <c r="Y49" s="237"/>
      <c r="AE49" s="309">
        <f>'ВЭС, ВПМЭС'!C98</f>
        <v>47</v>
      </c>
      <c r="AF49" s="238">
        <f>'ВЭС, ВПМЭС'!J98</f>
        <v>48.7</v>
      </c>
      <c r="AG49" s="237">
        <f>'ВЭС, ВПМЭС'!K98</f>
        <v>60</v>
      </c>
      <c r="AH49" s="309">
        <f>'ВЭС, ВПМЭС'!L98</f>
        <v>62.5</v>
      </c>
      <c r="AI49" s="309">
        <f>'ВЭС, ВПМЭС'!M98</f>
        <v>64.7</v>
      </c>
      <c r="AJ49" s="309">
        <f>'ВЭС, ВПМЭС'!N98</f>
        <v>63.7</v>
      </c>
      <c r="AM49" s="309">
        <f>'ЧЭС, ВПМЭС'!D86</f>
        <v>47.3</v>
      </c>
      <c r="AN49" s="239">
        <f>'ЧЭС, ВПМЭС'!J86</f>
        <v>48.7</v>
      </c>
      <c r="AO49" s="237">
        <f>'ЧЭС, ВПМЭС'!K86</f>
        <v>50</v>
      </c>
      <c r="AP49" s="309">
        <f>'ЧЭС, ВПМЭС'!L86</f>
        <v>41.3</v>
      </c>
      <c r="AQ49" s="309">
        <f>'ЧЭС, ВПМЭС'!M86</f>
        <v>42.3</v>
      </c>
      <c r="AR49" s="309">
        <f>'ЧЭС, ВПМЭС'!N86</f>
        <v>41</v>
      </c>
      <c r="AS49" s="240"/>
      <c r="AT49" s="240"/>
      <c r="AU49" s="240"/>
      <c r="AV49" s="240"/>
      <c r="AW49" s="240"/>
      <c r="AX49" s="240"/>
      <c r="AY49" s="240"/>
      <c r="AZ49" s="240"/>
      <c r="BA49" s="240"/>
      <c r="BB49" s="240"/>
      <c r="BC49" s="240"/>
      <c r="BD49" s="240"/>
      <c r="BE49" s="240"/>
      <c r="BF49" s="240"/>
      <c r="BG49" s="240"/>
      <c r="BH49" s="240"/>
      <c r="BI49" s="240"/>
      <c r="BJ49" s="309"/>
      <c r="BK49" s="345"/>
      <c r="BL49" s="265"/>
      <c r="BM49" s="43"/>
      <c r="BN49" s="244"/>
      <c r="BO49" s="353"/>
      <c r="BP49" s="353"/>
      <c r="BQ49" s="353"/>
      <c r="BR49" s="353"/>
      <c r="BS49" s="353"/>
      <c r="BT49" s="353"/>
      <c r="BU49" s="353"/>
      <c r="BV49" s="353"/>
      <c r="BW49" s="353"/>
      <c r="BX49" s="353"/>
      <c r="BY49" s="353"/>
      <c r="BZ49" s="353"/>
      <c r="CA49" s="353"/>
      <c r="CB49" s="64"/>
      <c r="CC49" s="265"/>
      <c r="CD49" s="265"/>
      <c r="CE49" s="43"/>
      <c r="CF49" s="43"/>
      <c r="CG49" s="43"/>
      <c r="CH49" s="43"/>
      <c r="CI49" s="43"/>
      <c r="CJ49" s="43"/>
      <c r="CK49" s="43"/>
      <c r="CL49" s="43"/>
      <c r="CM49" s="43"/>
      <c r="CN49" s="345"/>
      <c r="CO49" s="345"/>
      <c r="CP49" s="345"/>
      <c r="CQ49" s="345"/>
      <c r="CR49" s="345"/>
      <c r="CS49" s="345"/>
      <c r="CT49" s="345"/>
      <c r="CU49" s="345"/>
      <c r="CV49" s="345"/>
      <c r="CW49" s="345"/>
    </row>
    <row r="50" spans="1:102" hidden="1" x14ac:dyDescent="0.2">
      <c r="E50" s="309"/>
      <c r="F50" s="309"/>
      <c r="G50" s="309"/>
      <c r="H50" s="309"/>
      <c r="I50" s="309"/>
      <c r="J50" s="309"/>
      <c r="K50" s="309"/>
      <c r="W50" s="237"/>
      <c r="X50" s="237"/>
      <c r="Y50" s="237"/>
      <c r="AE50" s="309" t="str">
        <f>'ВЭС, ВПМЭС'!C99</f>
        <v>АЧР-1</v>
      </c>
      <c r="AF50" s="238"/>
      <c r="AG50" s="237"/>
      <c r="AH50" s="309">
        <f>'ВЭС, ВПМЭС'!L99</f>
        <v>260.2</v>
      </c>
      <c r="AI50" s="309">
        <f>'ВЭС, ВПМЭС'!M99</f>
        <v>314.89999999999998</v>
      </c>
      <c r="AJ50" s="309">
        <f>'ВЭС, ВПМЭС'!N99</f>
        <v>308.39999999999998</v>
      </c>
      <c r="AM50" s="309">
        <f>'ЧЭС, ВПМЭС'!D87</f>
        <v>47.2</v>
      </c>
      <c r="AN50" s="239">
        <f>'ЧЭС, ВПМЭС'!J87</f>
        <v>48.7</v>
      </c>
      <c r="AO50" s="237">
        <f>'ЧЭС, ВПМЭС'!K87</f>
        <v>55</v>
      </c>
      <c r="AP50" s="309">
        <f>'ЧЭС, ВПМЭС'!L87</f>
        <v>25.4</v>
      </c>
      <c r="AQ50" s="309">
        <f>'ЧЭС, ВПМЭС'!M87</f>
        <v>29.2</v>
      </c>
      <c r="AR50" s="309">
        <f>'ЧЭС, ВПМЭС'!N87</f>
        <v>29.3</v>
      </c>
      <c r="AS50" s="240"/>
      <c r="AT50" s="240"/>
      <c r="AU50" s="240"/>
      <c r="AV50" s="240"/>
      <c r="AW50" s="240"/>
      <c r="AX50" s="240"/>
      <c r="AY50" s="240"/>
      <c r="AZ50" s="240"/>
      <c r="BA50" s="240"/>
      <c r="BB50" s="240"/>
      <c r="BC50" s="240"/>
      <c r="BD50" s="240"/>
      <c r="BE50" s="240"/>
      <c r="BF50" s="240"/>
      <c r="BG50" s="240"/>
      <c r="BH50" s="240"/>
      <c r="BI50" s="240"/>
      <c r="BJ50" s="309"/>
      <c r="BK50" s="345"/>
      <c r="BL50" s="265"/>
      <c r="BM50" s="43"/>
      <c r="BN50" s="244"/>
      <c r="BO50" s="353"/>
      <c r="BP50" s="353"/>
      <c r="BQ50" s="353"/>
      <c r="BR50" s="353"/>
      <c r="BS50" s="353"/>
      <c r="BT50" s="353"/>
      <c r="BU50" s="353"/>
      <c r="BV50" s="353"/>
      <c r="BW50" s="353"/>
      <c r="BX50" s="353"/>
      <c r="BY50" s="353"/>
      <c r="BZ50" s="353"/>
      <c r="CA50" s="353"/>
      <c r="CB50" s="64"/>
      <c r="CC50" s="265"/>
      <c r="CD50" s="265"/>
      <c r="CE50" s="345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345"/>
      <c r="CT50" s="345"/>
      <c r="CU50" s="345"/>
      <c r="CV50" s="345"/>
      <c r="CW50" s="345"/>
    </row>
    <row r="51" spans="1:102" hidden="1" x14ac:dyDescent="0.2">
      <c r="E51" s="309"/>
      <c r="F51" s="309"/>
      <c r="G51" s="309"/>
      <c r="H51" s="309"/>
      <c r="I51" s="309"/>
      <c r="J51" s="309"/>
      <c r="K51" s="309"/>
      <c r="W51" s="237"/>
      <c r="X51" s="237"/>
      <c r="Y51" s="237"/>
      <c r="AE51" s="309"/>
      <c r="AH51" s="309">
        <f>SUM(AH37:AH49)</f>
        <v>260.2</v>
      </c>
      <c r="AI51" s="309">
        <f t="shared" ref="AI51:AJ51" si="103">SUM(AI37:AI49)</f>
        <v>314.89999999999998</v>
      </c>
      <c r="AJ51" s="309">
        <f t="shared" si="103"/>
        <v>308.39999999999998</v>
      </c>
      <c r="AM51" s="309">
        <f>'ЧЭС, ВПМЭС'!D88</f>
        <v>47</v>
      </c>
      <c r="AN51" s="239">
        <f>'ЧЭС, ВПМЭС'!J88</f>
        <v>48.7</v>
      </c>
      <c r="AO51" s="237">
        <f>'ЧЭС, ВПМЭС'!K88</f>
        <v>60</v>
      </c>
      <c r="AP51" s="309">
        <f>'ЧЭС, ВПМЭС'!L88</f>
        <v>0.4</v>
      </c>
      <c r="AQ51" s="309">
        <f>'ЧЭС, ВПМЭС'!M88</f>
        <v>7.9</v>
      </c>
      <c r="AR51" s="309">
        <f>'ЧЭС, ВПМЭС'!N88</f>
        <v>5.3</v>
      </c>
      <c r="AS51" s="240"/>
      <c r="AT51" s="240"/>
      <c r="AU51" s="240"/>
      <c r="AV51" s="240"/>
      <c r="AW51" s="240"/>
      <c r="AX51" s="240"/>
      <c r="AY51" s="240"/>
      <c r="AZ51" s="240"/>
      <c r="BA51" s="240"/>
      <c r="BB51" s="240"/>
      <c r="BC51" s="240"/>
      <c r="BD51" s="240"/>
      <c r="BE51" s="240"/>
      <c r="BF51" s="240"/>
      <c r="BG51" s="240"/>
      <c r="BH51" s="240"/>
      <c r="BI51" s="240"/>
      <c r="BJ51" s="309"/>
      <c r="BK51" s="345"/>
      <c r="BL51" s="265"/>
      <c r="BM51" s="265"/>
      <c r="BN51" s="244"/>
      <c r="BO51" s="353"/>
      <c r="BP51" s="353"/>
      <c r="BQ51" s="353"/>
      <c r="BR51" s="353"/>
      <c r="BS51" s="353"/>
      <c r="BT51" s="353"/>
      <c r="BU51" s="353"/>
      <c r="BV51" s="353"/>
      <c r="BW51" s="353"/>
      <c r="BX51" s="353"/>
      <c r="BY51" s="353"/>
      <c r="BZ51" s="353"/>
      <c r="CA51" s="353"/>
      <c r="CB51" s="64"/>
      <c r="CC51" s="64"/>
      <c r="CD51" s="64"/>
      <c r="CE51" s="309"/>
      <c r="CF51" s="345"/>
      <c r="CG51" s="345"/>
      <c r="CH51" s="61"/>
      <c r="CI51" s="43"/>
      <c r="CJ51" s="43"/>
      <c r="CK51" s="67"/>
      <c r="CL51" s="67"/>
      <c r="CM51" s="67"/>
      <c r="CN51" s="345"/>
      <c r="CO51" s="345"/>
      <c r="CP51" s="345"/>
      <c r="CQ51" s="345"/>
      <c r="CR51" s="345"/>
      <c r="CS51" s="345"/>
      <c r="CT51" s="345"/>
      <c r="CU51" s="345"/>
      <c r="CV51" s="345"/>
      <c r="CW51" s="345"/>
    </row>
    <row r="52" spans="1:102" hidden="1" x14ac:dyDescent="0.2">
      <c r="A52" s="82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O52" s="241"/>
      <c r="P52" s="196"/>
      <c r="T52" s="237"/>
      <c r="U52" s="237"/>
      <c r="V52" s="237"/>
      <c r="W52" s="237"/>
      <c r="X52" s="237"/>
      <c r="Y52" s="237"/>
      <c r="AC52" s="237"/>
      <c r="AD52" s="237"/>
      <c r="AE52" s="82"/>
      <c r="AF52" s="17"/>
      <c r="AG52" s="241"/>
      <c r="AH52" s="312">
        <f>AH50-AH51</f>
        <v>0</v>
      </c>
      <c r="AI52" s="312">
        <f t="shared" ref="AI52:AJ52" si="104">AI50-AI51</f>
        <v>0</v>
      </c>
      <c r="AJ52" s="312">
        <f t="shared" si="104"/>
        <v>0</v>
      </c>
      <c r="AM52" s="309">
        <f>'ЧЭС, ВПМЭС'!D89</f>
        <v>46.8</v>
      </c>
      <c r="AN52" s="239">
        <f>'ЧЭС, ВПМЭС'!J89</f>
        <v>48.7</v>
      </c>
      <c r="AO52" s="237">
        <f>'ЧЭС, ВПМЭС'!K89</f>
        <v>65</v>
      </c>
      <c r="AP52" s="309">
        <f>'ЧЭС, ВПМЭС'!L89</f>
        <v>55.4</v>
      </c>
      <c r="AQ52" s="309">
        <f>'ЧЭС, ВПМЭС'!M89</f>
        <v>73.3</v>
      </c>
      <c r="AR52" s="309">
        <f>'ЧЭС, ВПМЭС'!N89</f>
        <v>79.099999999999994</v>
      </c>
      <c r="AS52" s="240"/>
      <c r="AT52" s="240"/>
      <c r="AU52" s="240"/>
      <c r="AV52" s="240"/>
      <c r="AW52" s="240"/>
      <c r="AX52" s="240"/>
      <c r="AY52" s="240"/>
      <c r="AZ52" s="240"/>
      <c r="BA52" s="240"/>
      <c r="BB52" s="240"/>
      <c r="BC52" s="240"/>
      <c r="BD52" s="240"/>
      <c r="BE52" s="240"/>
      <c r="BF52" s="240"/>
      <c r="BG52" s="240"/>
      <c r="BH52" s="240"/>
      <c r="BI52" s="240"/>
      <c r="BJ52" s="309"/>
      <c r="BK52" s="345"/>
      <c r="BL52" s="265"/>
      <c r="BM52" s="43"/>
      <c r="BN52" s="244"/>
      <c r="BO52" s="353"/>
      <c r="BP52" s="353"/>
      <c r="BQ52" s="353"/>
      <c r="BR52" s="353"/>
      <c r="BS52" s="353"/>
      <c r="BT52" s="353"/>
      <c r="BU52" s="353"/>
      <c r="BV52" s="353"/>
      <c r="BW52" s="353"/>
      <c r="BX52" s="353"/>
      <c r="BY52" s="353"/>
      <c r="BZ52" s="353"/>
      <c r="CA52" s="353"/>
      <c r="CB52" s="64"/>
      <c r="CC52" s="64"/>
      <c r="CD52" s="265"/>
      <c r="CE52" s="309"/>
      <c r="CF52" s="345"/>
      <c r="CG52" s="345"/>
      <c r="CH52" s="61"/>
      <c r="CI52" s="345"/>
      <c r="CJ52" s="345"/>
      <c r="CK52" s="66"/>
      <c r="CL52" s="66"/>
      <c r="CM52" s="66"/>
      <c r="CN52" s="345"/>
      <c r="CO52" s="345"/>
      <c r="CP52" s="345"/>
      <c r="CQ52" s="345"/>
      <c r="CR52" s="345"/>
      <c r="CS52" s="345"/>
      <c r="CT52" s="345"/>
      <c r="CU52" s="345"/>
      <c r="CV52" s="345"/>
      <c r="CW52" s="345"/>
    </row>
    <row r="53" spans="1:102" hidden="1" x14ac:dyDescent="0.2">
      <c r="A53" s="82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O53" s="241"/>
      <c r="P53" s="196"/>
      <c r="T53" s="237"/>
      <c r="U53" s="237"/>
      <c r="V53" s="237"/>
      <c r="W53" s="237"/>
      <c r="X53" s="237"/>
      <c r="Y53" s="237"/>
      <c r="AC53" s="237"/>
      <c r="AD53" s="237"/>
      <c r="AF53" s="17"/>
      <c r="AG53" s="17"/>
      <c r="AH53" s="309"/>
      <c r="AM53" s="309">
        <f>'ЧЭС, ВПМЭС'!D90</f>
        <v>46.7</v>
      </c>
      <c r="AN53" s="239">
        <f>'ЧЭС, ВПМЭС'!J90</f>
        <v>48.7</v>
      </c>
      <c r="AO53" s="237">
        <f>'ЧЭС, ВПМЭС'!K90</f>
        <v>67</v>
      </c>
      <c r="AP53" s="309">
        <f>'ЧЭС, ВПМЭС'!L90</f>
        <v>25.2</v>
      </c>
      <c r="AQ53" s="309">
        <f>'ЧЭС, ВПМЭС'!M90</f>
        <v>30.8</v>
      </c>
      <c r="AR53" s="309">
        <f>'ЧЭС, ВПМЭС'!N90</f>
        <v>29.3</v>
      </c>
      <c r="AS53" s="240"/>
      <c r="AT53" s="240"/>
      <c r="AU53" s="240"/>
      <c r="AV53" s="240"/>
      <c r="AW53" s="240"/>
      <c r="AX53" s="240"/>
      <c r="AY53" s="240"/>
      <c r="AZ53" s="240"/>
      <c r="BA53" s="240"/>
      <c r="BB53" s="240"/>
      <c r="BC53" s="240"/>
      <c r="BD53" s="240"/>
      <c r="BE53" s="240"/>
      <c r="BF53" s="240"/>
      <c r="BG53" s="240"/>
      <c r="BH53" s="240"/>
      <c r="BI53" s="240"/>
      <c r="BJ53" s="309"/>
      <c r="BK53" s="345"/>
      <c r="BL53" s="265"/>
      <c r="BM53" s="43"/>
      <c r="BN53" s="244"/>
      <c r="BO53" s="353"/>
      <c r="BP53" s="353"/>
      <c r="BQ53" s="353"/>
      <c r="BR53" s="353"/>
      <c r="BS53" s="353"/>
      <c r="BT53" s="353"/>
      <c r="BU53" s="353"/>
      <c r="BV53" s="353"/>
      <c r="BW53" s="353"/>
      <c r="BX53" s="353"/>
      <c r="BY53" s="353"/>
      <c r="BZ53" s="353"/>
      <c r="CA53" s="353"/>
      <c r="CB53" s="64"/>
      <c r="CC53" s="64"/>
      <c r="CD53" s="64"/>
      <c r="CE53" s="345"/>
      <c r="CF53" s="345"/>
      <c r="CG53" s="345"/>
      <c r="CH53" s="61"/>
      <c r="CI53" s="345"/>
      <c r="CJ53" s="345"/>
      <c r="CK53" s="66"/>
      <c r="CL53" s="66"/>
      <c r="CM53" s="66"/>
      <c r="CN53" s="345"/>
      <c r="CO53" s="345"/>
      <c r="CP53" s="345"/>
      <c r="CQ53" s="345"/>
      <c r="CR53" s="345"/>
      <c r="CS53" s="345"/>
      <c r="CT53" s="345"/>
      <c r="CU53" s="345"/>
      <c r="CV53" s="345"/>
      <c r="CW53" s="345"/>
    </row>
    <row r="54" spans="1:102" hidden="1" x14ac:dyDescent="0.2">
      <c r="A54" s="82"/>
      <c r="B54" s="17"/>
      <c r="O54" s="241"/>
      <c r="P54" s="196"/>
      <c r="T54" s="237"/>
      <c r="U54" s="237"/>
      <c r="V54" s="237"/>
      <c r="W54" s="237"/>
      <c r="X54" s="237"/>
      <c r="Y54" s="237"/>
      <c r="AC54" s="237"/>
      <c r="AD54" s="237"/>
      <c r="AE54" s="237"/>
      <c r="AF54" s="237"/>
      <c r="AG54" s="237"/>
      <c r="AH54" s="237"/>
      <c r="AM54" s="309">
        <f>'ЧЭС, ВПМЭС'!D91</f>
        <v>46.5</v>
      </c>
      <c r="AN54" s="239">
        <f>'ЧЭС, ВПМЭС'!J91</f>
        <v>48.7</v>
      </c>
      <c r="AO54" s="237">
        <f>'ЧЭС, ВПМЭС'!K91</f>
        <v>70</v>
      </c>
      <c r="AP54" s="309">
        <f>'ЧЭС, ВПМЭС'!L91</f>
        <v>33.799999999999997</v>
      </c>
      <c r="AQ54" s="309">
        <f>'ЧЭС, ВПМЭС'!M91</f>
        <v>39.200000000000003</v>
      </c>
      <c r="AR54" s="309">
        <f>'ЧЭС, ВПМЭС'!N91</f>
        <v>39.200000000000003</v>
      </c>
      <c r="AS54" s="240"/>
      <c r="AT54" s="240"/>
      <c r="AU54" s="240"/>
      <c r="AV54" s="240"/>
      <c r="AW54" s="240"/>
      <c r="AX54" s="240"/>
      <c r="AY54" s="240"/>
      <c r="AZ54" s="240"/>
      <c r="BA54" s="240"/>
      <c r="BB54" s="240"/>
      <c r="BC54" s="240"/>
      <c r="BD54" s="240"/>
      <c r="BE54" s="240"/>
      <c r="BF54" s="240"/>
      <c r="BG54" s="240"/>
      <c r="BH54" s="240"/>
      <c r="BI54" s="240"/>
      <c r="BJ54" s="309"/>
      <c r="BK54" s="345"/>
      <c r="BL54" s="265"/>
      <c r="BM54" s="43"/>
      <c r="BN54" s="244"/>
      <c r="BO54" s="353"/>
      <c r="BP54" s="353"/>
      <c r="BQ54" s="353"/>
      <c r="BR54" s="353"/>
      <c r="BS54" s="353"/>
      <c r="BT54" s="353"/>
      <c r="BU54" s="353"/>
      <c r="BV54" s="353"/>
      <c r="BW54" s="353"/>
      <c r="BX54" s="353"/>
      <c r="BY54" s="353"/>
      <c r="BZ54" s="353"/>
      <c r="CA54" s="353"/>
      <c r="CB54" s="64"/>
      <c r="CC54" s="265"/>
      <c r="CD54" s="265"/>
      <c r="CE54" s="345"/>
      <c r="CF54" s="345"/>
      <c r="CG54" s="345"/>
      <c r="CH54" s="345"/>
      <c r="CI54" s="345"/>
      <c r="CJ54" s="345"/>
      <c r="CK54" s="309"/>
      <c r="CL54" s="309"/>
      <c r="CM54" s="309"/>
      <c r="CN54" s="345"/>
      <c r="CO54" s="345"/>
      <c r="CP54" s="345"/>
      <c r="CQ54" s="345"/>
      <c r="CR54" s="345"/>
      <c r="CS54" s="345"/>
      <c r="CT54" s="345"/>
      <c r="CU54" s="345"/>
      <c r="CV54" s="345"/>
      <c r="CW54" s="345"/>
    </row>
    <row r="55" spans="1:102" hidden="1" x14ac:dyDescent="0.2">
      <c r="A55" s="82"/>
      <c r="B55" s="17"/>
      <c r="N55" s="82"/>
      <c r="O55" s="241"/>
      <c r="P55" s="196"/>
      <c r="T55" s="17"/>
      <c r="U55" s="17"/>
      <c r="V55" s="17"/>
      <c r="W55" s="17"/>
      <c r="X55" s="17"/>
      <c r="Y55" s="17"/>
      <c r="AC55" s="17"/>
      <c r="AD55" s="17"/>
      <c r="AE55" s="17"/>
      <c r="AF55" s="17"/>
      <c r="AG55" s="17"/>
      <c r="AH55" s="17"/>
      <c r="AM55" s="309" t="str">
        <f>'ЧЭС, ВПМЭС'!D92</f>
        <v>АЧР-1</v>
      </c>
      <c r="AN55" s="17"/>
      <c r="AO55" s="17"/>
      <c r="AP55" s="309">
        <f>'ЧЭС, ВПМЭС'!L92</f>
        <v>498.4</v>
      </c>
      <c r="AQ55" s="309">
        <f>'ЧЭС, ВПМЭС'!M92</f>
        <v>585.1</v>
      </c>
      <c r="AR55" s="309">
        <f>'ЧЭС, ВПМЭС'!N92</f>
        <v>589.9</v>
      </c>
      <c r="AS55" s="240"/>
      <c r="AT55" s="240"/>
      <c r="AU55" s="240"/>
      <c r="AV55" s="240"/>
      <c r="AW55" s="240"/>
      <c r="AX55" s="240"/>
      <c r="AY55" s="240"/>
      <c r="AZ55" s="240"/>
      <c r="BA55" s="240"/>
      <c r="BB55" s="240"/>
      <c r="BC55" s="240"/>
      <c r="BD55" s="240"/>
      <c r="BE55" s="240"/>
      <c r="BF55" s="240"/>
      <c r="BG55" s="240"/>
      <c r="BH55" s="240"/>
      <c r="BI55" s="240"/>
      <c r="BJ55" s="309"/>
      <c r="BK55" s="345"/>
      <c r="BL55" s="265"/>
      <c r="BM55" s="43"/>
      <c r="BN55" s="244"/>
      <c r="BO55" s="353"/>
      <c r="BP55" s="353"/>
      <c r="BQ55" s="353"/>
      <c r="BR55" s="353"/>
      <c r="BS55" s="353"/>
      <c r="BT55" s="353"/>
      <c r="BU55" s="353"/>
      <c r="BV55" s="353"/>
      <c r="BW55" s="353"/>
      <c r="BX55" s="353"/>
      <c r="BY55" s="353"/>
      <c r="BZ55" s="353"/>
      <c r="CA55" s="353"/>
      <c r="CB55" s="64"/>
      <c r="CC55" s="265"/>
      <c r="CD55" s="265"/>
      <c r="CE55" s="345"/>
      <c r="CF55" s="345"/>
      <c r="CG55" s="345"/>
      <c r="CH55" s="345"/>
      <c r="CI55" s="345"/>
      <c r="CJ55" s="345"/>
      <c r="CK55" s="345"/>
      <c r="CL55" s="345"/>
      <c r="CM55" s="345"/>
      <c r="CN55" s="345"/>
      <c r="CO55" s="345"/>
      <c r="CP55" s="345"/>
      <c r="CQ55" s="345"/>
      <c r="CR55" s="345"/>
      <c r="CS55" s="345"/>
      <c r="CT55" s="345"/>
      <c r="CU55" s="345"/>
      <c r="CV55" s="345"/>
      <c r="CW55" s="345"/>
    </row>
    <row r="56" spans="1:102" hidden="1" x14ac:dyDescent="0.2">
      <c r="A56" s="82"/>
      <c r="B56" s="17"/>
      <c r="O56" s="241"/>
      <c r="P56" s="196"/>
      <c r="Q56" s="309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309"/>
      <c r="AN56" s="17"/>
      <c r="AP56" s="309">
        <f>SUM(AP37:AP54)</f>
        <v>498.4</v>
      </c>
      <c r="AQ56" s="309">
        <f t="shared" ref="AQ56:AR56" si="105">SUM(AQ37:AQ54)</f>
        <v>585.1</v>
      </c>
      <c r="AR56" s="309">
        <f t="shared" si="105"/>
        <v>589.9</v>
      </c>
      <c r="AS56" s="240"/>
      <c r="AT56" s="240"/>
      <c r="AU56" s="240"/>
      <c r="AV56" s="240"/>
      <c r="AW56" s="240"/>
      <c r="AX56" s="240"/>
      <c r="AY56" s="240"/>
      <c r="AZ56" s="240"/>
      <c r="BA56" s="240"/>
      <c r="BB56" s="240"/>
      <c r="BC56" s="240"/>
      <c r="BD56" s="240"/>
      <c r="BE56" s="240"/>
      <c r="BF56" s="240"/>
      <c r="BG56" s="240"/>
      <c r="BH56" s="240"/>
      <c r="BI56" s="240"/>
      <c r="BJ56" s="309"/>
      <c r="BK56" s="345"/>
      <c r="BL56" s="43"/>
      <c r="BM56" s="43"/>
      <c r="BN56" s="244"/>
      <c r="BO56" s="353"/>
      <c r="BP56" s="353"/>
      <c r="BQ56" s="353"/>
      <c r="BR56" s="353"/>
      <c r="BS56" s="353"/>
      <c r="BT56" s="353"/>
      <c r="BU56" s="353"/>
      <c r="BV56" s="353"/>
      <c r="BW56" s="353"/>
      <c r="BX56" s="353"/>
      <c r="BY56" s="353"/>
      <c r="BZ56" s="353"/>
      <c r="CA56" s="353"/>
      <c r="CB56" s="64"/>
      <c r="CC56" s="43"/>
      <c r="CD56" s="43"/>
      <c r="CE56" s="345"/>
      <c r="CF56" s="345"/>
      <c r="CG56" s="345"/>
      <c r="CH56" s="345"/>
      <c r="CI56" s="345"/>
      <c r="CJ56" s="345"/>
      <c r="CK56" s="345"/>
      <c r="CL56" s="345"/>
      <c r="CM56" s="345"/>
      <c r="CN56" s="345"/>
      <c r="CO56" s="345"/>
      <c r="CP56" s="345"/>
      <c r="CQ56" s="345"/>
      <c r="CR56" s="345"/>
      <c r="CS56" s="345"/>
      <c r="CT56" s="345"/>
      <c r="CU56" s="345"/>
      <c r="CV56" s="345"/>
      <c r="CW56" s="345"/>
    </row>
    <row r="57" spans="1:102" hidden="1" x14ac:dyDescent="0.2">
      <c r="A57" s="82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O57" s="241"/>
      <c r="P57" s="196"/>
      <c r="Q57" s="82"/>
      <c r="R57" s="309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309"/>
      <c r="AN57" s="17"/>
      <c r="AP57" s="312">
        <f>AP55-AP56</f>
        <v>0</v>
      </c>
      <c r="AQ57" s="312">
        <f t="shared" ref="AQ57:AR57" si="106">AQ55-AQ56</f>
        <v>0</v>
      </c>
      <c r="AR57" s="312">
        <f t="shared" si="106"/>
        <v>0</v>
      </c>
      <c r="AS57" s="240"/>
      <c r="AT57" s="240"/>
      <c r="AU57" s="240"/>
      <c r="AV57" s="240"/>
      <c r="AW57" s="240"/>
      <c r="AX57" s="240"/>
      <c r="AY57" s="240"/>
      <c r="AZ57" s="240"/>
      <c r="BA57" s="240"/>
      <c r="BB57" s="240"/>
      <c r="BC57" s="240"/>
      <c r="BD57" s="240"/>
      <c r="BE57" s="240"/>
      <c r="BF57" s="240"/>
      <c r="BG57" s="240"/>
      <c r="BH57" s="240"/>
      <c r="BI57" s="240"/>
      <c r="BJ57" s="309"/>
      <c r="BK57" s="345"/>
      <c r="BL57" s="345"/>
      <c r="BM57" s="345"/>
      <c r="BN57" s="345"/>
      <c r="BO57" s="345"/>
      <c r="BP57" s="345"/>
      <c r="BQ57" s="345"/>
      <c r="BR57" s="345"/>
      <c r="BS57" s="345"/>
      <c r="BT57" s="345"/>
      <c r="BU57" s="345"/>
      <c r="BV57" s="345"/>
      <c r="BW57" s="345"/>
      <c r="BX57" s="345"/>
      <c r="BY57" s="345"/>
      <c r="BZ57" s="345"/>
      <c r="CA57" s="345"/>
      <c r="CB57" s="345"/>
      <c r="CC57" s="345"/>
      <c r="CD57" s="345"/>
      <c r="CE57" s="348"/>
      <c r="CF57" s="348"/>
      <c r="CG57" s="348"/>
      <c r="CH57" s="345"/>
      <c r="CI57" s="345"/>
      <c r="CJ57" s="345"/>
      <c r="CK57" s="345"/>
      <c r="CL57" s="345"/>
      <c r="CM57" s="345"/>
      <c r="CN57" s="345"/>
      <c r="CO57" s="345"/>
      <c r="CP57" s="345"/>
      <c r="CQ57" s="345"/>
      <c r="CR57" s="345"/>
      <c r="CS57" s="345"/>
      <c r="CT57" s="345"/>
      <c r="CU57" s="345"/>
      <c r="CV57" s="345"/>
      <c r="CW57" s="345"/>
      <c r="CX57" s="81"/>
    </row>
    <row r="58" spans="1:102" hidden="1" x14ac:dyDescent="0.2">
      <c r="A58" s="82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O58" s="241"/>
      <c r="P58" s="196"/>
      <c r="Q58" s="82"/>
      <c r="R58" s="309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309"/>
      <c r="AN58" s="17"/>
      <c r="AP58" s="312"/>
      <c r="AQ58" s="312"/>
      <c r="AR58" s="312"/>
      <c r="AS58" s="240"/>
      <c r="AT58" s="240"/>
      <c r="AU58" s="240"/>
      <c r="AV58" s="240"/>
      <c r="AW58" s="240"/>
      <c r="AX58" s="240"/>
      <c r="AY58" s="240"/>
      <c r="AZ58" s="240"/>
      <c r="BA58" s="240"/>
      <c r="BB58" s="240"/>
      <c r="BC58" s="240"/>
      <c r="BD58" s="240"/>
      <c r="BE58" s="240"/>
      <c r="BF58" s="240"/>
      <c r="BG58" s="240"/>
      <c r="BH58" s="240"/>
      <c r="BI58" s="240"/>
      <c r="BJ58" s="309"/>
      <c r="BK58" s="345"/>
      <c r="BL58" s="345"/>
      <c r="BM58" s="345"/>
      <c r="BN58" s="345"/>
      <c r="BO58" s="345"/>
      <c r="BP58" s="345"/>
      <c r="BQ58" s="345"/>
      <c r="BR58" s="345"/>
      <c r="BS58" s="345"/>
      <c r="BT58" s="345"/>
      <c r="BU58" s="345"/>
      <c r="BV58" s="345"/>
      <c r="BW58" s="345"/>
      <c r="BX58" s="345"/>
      <c r="BY58" s="345"/>
      <c r="BZ58" s="345"/>
      <c r="CA58" s="345"/>
      <c r="CB58" s="345"/>
      <c r="CC58" s="345"/>
      <c r="CD58" s="345"/>
      <c r="CE58" s="348"/>
      <c r="CF58" s="348"/>
      <c r="CG58" s="348"/>
      <c r="CH58" s="345"/>
      <c r="CI58" s="345"/>
      <c r="CJ58" s="345"/>
      <c r="CK58" s="345"/>
      <c r="CL58" s="345"/>
      <c r="CM58" s="345"/>
      <c r="CN58" s="345"/>
      <c r="CO58" s="345"/>
      <c r="CP58" s="345"/>
      <c r="CQ58" s="345"/>
      <c r="CR58" s="345"/>
      <c r="CS58" s="345"/>
      <c r="CT58" s="345"/>
      <c r="CU58" s="345"/>
      <c r="CV58" s="345"/>
      <c r="CW58" s="345"/>
      <c r="CX58" s="81"/>
    </row>
    <row r="59" spans="1:102" hidden="1" x14ac:dyDescent="0.2">
      <c r="AO59" s="17"/>
      <c r="AP59" s="359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310"/>
      <c r="BL59" s="81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360"/>
      <c r="CD59" s="176"/>
      <c r="CE59" s="176"/>
      <c r="CF59" s="114"/>
    </row>
    <row r="60" spans="1:102" hidden="1" x14ac:dyDescent="0.2">
      <c r="AP60" s="361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310"/>
      <c r="BL60" s="81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6"/>
      <c r="CD60" s="176"/>
      <c r="CE60" s="176"/>
    </row>
    <row r="61" spans="1:102" hidden="1" x14ac:dyDescent="0.2">
      <c r="AP61" s="361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310"/>
      <c r="BL61" s="81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6"/>
      <c r="CD61" s="176"/>
      <c r="CE61" s="176"/>
    </row>
    <row r="62" spans="1:102" x14ac:dyDescent="0.2">
      <c r="AP62" s="361"/>
      <c r="AQ62" s="82"/>
      <c r="AR62" s="82"/>
      <c r="AS62" s="82"/>
      <c r="AT62" s="82"/>
      <c r="AU62" s="82"/>
      <c r="AV62" s="82"/>
      <c r="AW62" s="82"/>
      <c r="AX62" s="82"/>
      <c r="AY62" s="82"/>
      <c r="AZ62" s="82"/>
      <c r="BA62" s="82"/>
      <c r="BB62" s="82"/>
      <c r="BC62" s="82"/>
      <c r="BD62" s="82"/>
      <c r="BE62" s="82"/>
      <c r="BF62" s="82"/>
      <c r="BG62" s="82"/>
      <c r="BH62" s="82"/>
      <c r="BI62" s="82"/>
      <c r="BJ62" s="310"/>
      <c r="BL62" s="81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6"/>
      <c r="CD62" s="176"/>
      <c r="CE62" s="176"/>
    </row>
    <row r="63" spans="1:102" x14ac:dyDescent="0.2"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310"/>
      <c r="BL63" s="81"/>
      <c r="BN63" s="82"/>
      <c r="BO63" s="82"/>
      <c r="BP63" s="82"/>
      <c r="BQ63" s="82"/>
      <c r="BR63" s="82"/>
      <c r="BS63" s="82"/>
      <c r="BT63" s="82"/>
      <c r="BU63" s="82"/>
      <c r="BV63" s="82"/>
      <c r="BW63" s="82"/>
      <c r="BX63" s="82"/>
      <c r="BY63" s="82"/>
      <c r="BZ63" s="82"/>
      <c r="CA63" s="82"/>
      <c r="CB63" s="82"/>
      <c r="CC63" s="176"/>
      <c r="CD63" s="176"/>
      <c r="CE63" s="176"/>
    </row>
    <row r="64" spans="1:102" x14ac:dyDescent="0.2"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310"/>
      <c r="BL64" s="81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6"/>
      <c r="CD64" s="176"/>
      <c r="CE64" s="176"/>
    </row>
    <row r="65" spans="42:83" x14ac:dyDescent="0.2"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1"/>
      <c r="BB65" s="81"/>
      <c r="BC65" s="81"/>
      <c r="BD65" s="81"/>
      <c r="BE65" s="81"/>
      <c r="BF65" s="81"/>
      <c r="BG65" s="81"/>
      <c r="BH65" s="81"/>
      <c r="BI65" s="81"/>
      <c r="BJ65" s="310"/>
      <c r="BL65" s="81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6"/>
      <c r="CD65" s="176"/>
      <c r="CE65" s="176"/>
    </row>
    <row r="66" spans="42:83" x14ac:dyDescent="0.2"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310"/>
      <c r="BL66" s="81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6"/>
      <c r="CD66" s="176"/>
      <c r="CE66" s="176"/>
    </row>
    <row r="67" spans="42:83" x14ac:dyDescent="0.2">
      <c r="AP67" s="361"/>
      <c r="AQ67" s="81"/>
      <c r="AR67" s="81"/>
      <c r="AS67" s="81"/>
      <c r="AT67" s="81"/>
      <c r="AU67" s="81"/>
      <c r="AV67" s="81"/>
      <c r="AW67" s="81"/>
      <c r="AX67" s="81"/>
      <c r="AY67" s="81"/>
      <c r="AZ67" s="81"/>
      <c r="BA67" s="81"/>
      <c r="BB67" s="81"/>
      <c r="BC67" s="81"/>
      <c r="BD67" s="81"/>
      <c r="BE67" s="81"/>
      <c r="BF67" s="81"/>
      <c r="BG67" s="81"/>
      <c r="BH67" s="81"/>
      <c r="BI67" s="81"/>
      <c r="BJ67" s="310"/>
      <c r="BL67" s="81"/>
      <c r="BN67" s="82"/>
      <c r="BO67" s="82"/>
      <c r="BP67" s="82"/>
      <c r="BQ67" s="82"/>
      <c r="BR67" s="82"/>
      <c r="BS67" s="82"/>
      <c r="BT67" s="82"/>
      <c r="BU67" s="82"/>
      <c r="BV67" s="82"/>
      <c r="BW67" s="82"/>
      <c r="BX67" s="82"/>
      <c r="BY67" s="82"/>
      <c r="BZ67" s="82"/>
      <c r="CA67" s="82"/>
      <c r="CB67" s="82"/>
      <c r="CC67" s="176"/>
      <c r="CD67" s="176"/>
      <c r="CE67" s="176"/>
    </row>
    <row r="68" spans="42:83" x14ac:dyDescent="0.2">
      <c r="AP68" s="36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310"/>
      <c r="BL68" s="81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6"/>
      <c r="CD68" s="176"/>
      <c r="CE68" s="176"/>
    </row>
    <row r="69" spans="42:83" x14ac:dyDescent="0.2">
      <c r="AP69" s="361"/>
      <c r="AQ69" s="81"/>
      <c r="AR69" s="81"/>
      <c r="AS69" s="81"/>
      <c r="AT69" s="81"/>
      <c r="AU69" s="81"/>
      <c r="AV69" s="81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1"/>
      <c r="BH69" s="81"/>
      <c r="BI69" s="81"/>
      <c r="BJ69" s="310"/>
      <c r="BL69" s="81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6"/>
      <c r="CD69" s="176"/>
      <c r="CE69" s="176"/>
    </row>
    <row r="70" spans="42:83" x14ac:dyDescent="0.2">
      <c r="AP70" s="36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310"/>
      <c r="BL70" s="81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6"/>
      <c r="CD70" s="176"/>
      <c r="CE70" s="176"/>
    </row>
    <row r="71" spans="42:83" x14ac:dyDescent="0.2">
      <c r="AP71" s="81"/>
      <c r="AQ71" s="81"/>
      <c r="AR71" s="81"/>
      <c r="AS71" s="81"/>
      <c r="AT71" s="81"/>
      <c r="AU71" s="81"/>
      <c r="AV71" s="81"/>
      <c r="AW71" s="81"/>
      <c r="AX71" s="81"/>
      <c r="AY71" s="81"/>
      <c r="AZ71" s="81"/>
      <c r="BA71" s="81"/>
      <c r="BB71" s="81"/>
      <c r="BC71" s="81"/>
      <c r="BD71" s="81"/>
      <c r="BE71" s="81"/>
      <c r="BF71" s="81"/>
      <c r="BG71" s="81"/>
      <c r="BH71" s="81"/>
      <c r="BI71" s="81"/>
      <c r="BJ71" s="310"/>
      <c r="BL71" s="81"/>
      <c r="BN71" s="82"/>
      <c r="BO71" s="82"/>
      <c r="BP71" s="82"/>
      <c r="BQ71" s="82"/>
      <c r="BR71" s="82"/>
      <c r="BS71" s="82"/>
      <c r="BT71" s="82"/>
      <c r="BU71" s="82"/>
      <c r="BV71" s="82"/>
      <c r="BW71" s="82"/>
      <c r="BX71" s="82"/>
      <c r="BY71" s="82"/>
      <c r="BZ71" s="82"/>
      <c r="CA71" s="82"/>
      <c r="CB71" s="82"/>
      <c r="CC71" s="360"/>
      <c r="CD71" s="176"/>
      <c r="CE71" s="176"/>
    </row>
    <row r="72" spans="42:83" x14ac:dyDescent="0.2">
      <c r="AP72" s="81"/>
      <c r="AQ72" s="81"/>
      <c r="AR72" s="81"/>
      <c r="AS72" s="81"/>
      <c r="AT72" s="81"/>
      <c r="AU72" s="81"/>
      <c r="AV72" s="81"/>
      <c r="AW72" s="81"/>
      <c r="AX72" s="81"/>
      <c r="AY72" s="81"/>
      <c r="AZ72" s="81"/>
      <c r="BA72" s="81"/>
      <c r="BB72" s="81"/>
      <c r="BC72" s="81"/>
      <c r="BD72" s="81"/>
      <c r="BE72" s="81"/>
      <c r="BF72" s="81"/>
      <c r="BG72" s="81"/>
      <c r="BH72" s="81"/>
      <c r="BI72" s="81"/>
      <c r="BJ72" s="310"/>
      <c r="BL72" s="81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6"/>
      <c r="CD72" s="176"/>
      <c r="CE72" s="176"/>
    </row>
    <row r="73" spans="42:83" x14ac:dyDescent="0.2">
      <c r="AP73" s="81"/>
      <c r="AQ73" s="81"/>
      <c r="AR73" s="81"/>
      <c r="AS73" s="81"/>
      <c r="AT73" s="81"/>
      <c r="AU73" s="81"/>
      <c r="AV73" s="81"/>
      <c r="AW73" s="81"/>
      <c r="AX73" s="81"/>
      <c r="AY73" s="81"/>
      <c r="AZ73" s="81"/>
      <c r="BA73" s="81"/>
      <c r="BB73" s="81"/>
      <c r="BC73" s="81"/>
      <c r="BD73" s="81"/>
      <c r="BE73" s="81"/>
      <c r="BF73" s="81"/>
      <c r="BG73" s="81"/>
      <c r="BH73" s="81"/>
      <c r="BI73" s="81"/>
      <c r="BJ73" s="310"/>
      <c r="BL73" s="81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6"/>
      <c r="CD73" s="176"/>
      <c r="CE73" s="176"/>
    </row>
    <row r="74" spans="42:83" x14ac:dyDescent="0.2">
      <c r="AP74" s="81"/>
      <c r="AQ74" s="81"/>
      <c r="AR74" s="81"/>
      <c r="AS74" s="81"/>
      <c r="AT74" s="81"/>
      <c r="AU74" s="81"/>
      <c r="AV74" s="81"/>
      <c r="AW74" s="81"/>
      <c r="AX74" s="81"/>
      <c r="AY74" s="81"/>
      <c r="AZ74" s="81"/>
      <c r="BA74" s="81"/>
      <c r="BB74" s="81"/>
      <c r="BC74" s="81"/>
      <c r="BD74" s="81"/>
      <c r="BE74" s="81"/>
      <c r="BF74" s="81"/>
      <c r="BG74" s="81"/>
      <c r="BH74" s="81"/>
      <c r="BI74" s="81"/>
      <c r="BJ74" s="310"/>
      <c r="BL74" s="81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6"/>
      <c r="CD74" s="176"/>
      <c r="CE74" s="176"/>
    </row>
    <row r="75" spans="42:83" x14ac:dyDescent="0.2">
      <c r="AP75" s="81"/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1"/>
      <c r="BF75" s="81"/>
      <c r="BG75" s="81"/>
      <c r="BH75" s="81"/>
      <c r="BI75" s="81"/>
      <c r="BJ75" s="310"/>
      <c r="BL75" s="81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6"/>
      <c r="CD75" s="176"/>
      <c r="CE75" s="176"/>
    </row>
    <row r="76" spans="42:83" x14ac:dyDescent="0.2">
      <c r="BJ76" s="309"/>
    </row>
    <row r="77" spans="42:83" x14ac:dyDescent="0.2">
      <c r="BJ77" s="348"/>
    </row>
    <row r="78" spans="42:83" x14ac:dyDescent="0.2">
      <c r="BJ78" s="312"/>
    </row>
    <row r="79" spans="42:83" x14ac:dyDescent="0.2">
      <c r="BJ79" s="345"/>
    </row>
    <row r="80" spans="42:83" x14ac:dyDescent="0.2">
      <c r="BJ80" s="345"/>
    </row>
    <row r="81" spans="62:62" x14ac:dyDescent="0.2">
      <c r="BJ81" s="345"/>
    </row>
    <row r="82" spans="62:62" x14ac:dyDescent="0.2">
      <c r="BJ82" s="345"/>
    </row>
  </sheetData>
  <mergeCells count="41">
    <mergeCell ref="BM47:CD47"/>
    <mergeCell ref="N8:P8"/>
    <mergeCell ref="Q8:S8"/>
    <mergeCell ref="CE8:CG8"/>
    <mergeCell ref="AO8:AQ8"/>
    <mergeCell ref="BJ8:BL8"/>
    <mergeCell ref="AU8:AW8"/>
    <mergeCell ref="AX8:AZ8"/>
    <mergeCell ref="BD8:BF8"/>
    <mergeCell ref="BG8:BI8"/>
    <mergeCell ref="BP8:BR8"/>
    <mergeCell ref="BS8:BU8"/>
    <mergeCell ref="BV8:BX8"/>
    <mergeCell ref="BY8:CA8"/>
    <mergeCell ref="BA8:BC8"/>
    <mergeCell ref="CS6:CU6"/>
    <mergeCell ref="CS7:CU7"/>
    <mergeCell ref="A4:CP4"/>
    <mergeCell ref="A6:A8"/>
    <mergeCell ref="B6:CG6"/>
    <mergeCell ref="CN6:CP8"/>
    <mergeCell ref="B7:P7"/>
    <mergeCell ref="Q7:AN7"/>
    <mergeCell ref="AR8:AT8"/>
    <mergeCell ref="BM7:CG7"/>
    <mergeCell ref="AO7:BL7"/>
    <mergeCell ref="BM8:BO8"/>
    <mergeCell ref="CB8:CD8"/>
    <mergeCell ref="CH6:CJ8"/>
    <mergeCell ref="CK6:CM8"/>
    <mergeCell ref="B8:D8"/>
    <mergeCell ref="E8:G8"/>
    <mergeCell ref="H8:J8"/>
    <mergeCell ref="K8:M8"/>
    <mergeCell ref="AL8:AN8"/>
    <mergeCell ref="T8:V8"/>
    <mergeCell ref="W8:Y8"/>
    <mergeCell ref="Z8:AB8"/>
    <mergeCell ref="AC8:AE8"/>
    <mergeCell ref="AF8:AH8"/>
    <mergeCell ref="AI8:AK8"/>
  </mergeCells>
  <phoneticPr fontId="0" type="noConversion"/>
  <pageMargins left="0.74803149606299213" right="0.74803149606299213" top="0.19685039370078741" bottom="0.19685039370078741" header="0.51181102362204722" footer="0.51181102362204722"/>
  <pageSetup paperSize="9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zoomScaleNormal="100" zoomScaleSheetLayoutView="100" workbookViewId="0">
      <selection activeCell="AC18" sqref="AC18"/>
    </sheetView>
  </sheetViews>
  <sheetFormatPr defaultRowHeight="12.75" x14ac:dyDescent="0.2"/>
  <cols>
    <col min="1" max="1" width="38.85546875" style="1" customWidth="1"/>
    <col min="2" max="2" width="7.7109375" style="1" customWidth="1"/>
    <col min="3" max="13" width="7.7109375" style="72" customWidth="1"/>
    <col min="14" max="14" width="4.140625" style="126" hidden="1" customWidth="1"/>
    <col min="15" max="15" width="7.7109375" style="69" hidden="1" customWidth="1"/>
    <col min="16" max="16" width="7.7109375" style="147" hidden="1" customWidth="1"/>
    <col min="17" max="23" width="9.140625" style="69" hidden="1" customWidth="1"/>
    <col min="24" max="24" width="9.140625" style="1" hidden="1" customWidth="1"/>
    <col min="25" max="16384" width="9.140625" style="1"/>
  </cols>
  <sheetData>
    <row r="1" spans="1:25" x14ac:dyDescent="0.2">
      <c r="A1" s="394" t="s">
        <v>210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143"/>
      <c r="O1" s="147"/>
      <c r="Q1" s="147"/>
      <c r="R1" s="147"/>
      <c r="S1" s="147"/>
      <c r="T1" s="147"/>
      <c r="U1" s="147"/>
    </row>
    <row r="3" spans="1:25" x14ac:dyDescent="0.2">
      <c r="A3" s="396" t="s">
        <v>32</v>
      </c>
      <c r="B3" s="405" t="s">
        <v>2</v>
      </c>
      <c r="C3" s="405"/>
      <c r="D3" s="405"/>
      <c r="E3" s="368" t="s">
        <v>33</v>
      </c>
      <c r="F3" s="368"/>
      <c r="G3" s="368"/>
      <c r="H3" s="368" t="s">
        <v>4</v>
      </c>
      <c r="I3" s="368"/>
      <c r="J3" s="368"/>
      <c r="K3" s="368" t="s">
        <v>5</v>
      </c>
      <c r="L3" s="368"/>
      <c r="M3" s="368"/>
      <c r="N3" s="122"/>
      <c r="X3" s="249"/>
      <c r="Y3" s="249"/>
    </row>
    <row r="4" spans="1:25" ht="24" customHeight="1" x14ac:dyDescent="0.2">
      <c r="A4" s="397"/>
      <c r="B4" s="399" t="s">
        <v>10</v>
      </c>
      <c r="C4" s="400"/>
      <c r="D4" s="401"/>
      <c r="E4" s="402" t="str">
        <f>B4</f>
        <v>Мощность, МВт</v>
      </c>
      <c r="F4" s="403"/>
      <c r="G4" s="404"/>
      <c r="H4" s="402" t="str">
        <f>E4</f>
        <v>Мощность, МВт</v>
      </c>
      <c r="I4" s="403"/>
      <c r="J4" s="404"/>
      <c r="K4" s="395" t="str">
        <f>H4</f>
        <v>Мощность, МВт</v>
      </c>
      <c r="L4" s="395"/>
      <c r="M4" s="395"/>
      <c r="N4" s="145"/>
      <c r="X4" s="249"/>
      <c r="Y4" s="249"/>
    </row>
    <row r="5" spans="1:25" x14ac:dyDescent="0.2">
      <c r="A5" s="398"/>
      <c r="B5" s="6" t="str">
        <f>'Сумма АЧР'!C10</f>
        <v>4-00</v>
      </c>
      <c r="C5" s="105" t="str">
        <f>'Сумма АЧР'!D10</f>
        <v>9-00</v>
      </c>
      <c r="D5" s="105" t="str">
        <f>'Сумма АЧР'!E10</f>
        <v>18-00</v>
      </c>
      <c r="E5" s="106" t="str">
        <f>B5</f>
        <v>4-00</v>
      </c>
      <c r="F5" s="106" t="str">
        <f t="shared" ref="F5:J5" si="0">C5</f>
        <v>9-00</v>
      </c>
      <c r="G5" s="106" t="str">
        <f t="shared" si="0"/>
        <v>18-00</v>
      </c>
      <c r="H5" s="106" t="str">
        <f t="shared" si="0"/>
        <v>4-00</v>
      </c>
      <c r="I5" s="106" t="str">
        <f t="shared" si="0"/>
        <v>9-00</v>
      </c>
      <c r="J5" s="106" t="str">
        <f t="shared" si="0"/>
        <v>18-00</v>
      </c>
      <c r="K5" s="141" t="str">
        <f>H5</f>
        <v>4-00</v>
      </c>
      <c r="L5" s="141" t="str">
        <f>I5</f>
        <v>9-00</v>
      </c>
      <c r="M5" s="141" t="str">
        <f>J5</f>
        <v>18-00</v>
      </c>
      <c r="N5" s="122"/>
      <c r="X5" s="69"/>
    </row>
    <row r="6" spans="1:25" x14ac:dyDescent="0.2">
      <c r="A6" s="11" t="s">
        <v>167</v>
      </c>
      <c r="B6" s="34">
        <f>'ВЭС, ВПМЭС'!L80</f>
        <v>293.39999999999998</v>
      </c>
      <c r="C6" s="34">
        <f>'ВЭС, ВПМЭС'!M80</f>
        <v>354.8</v>
      </c>
      <c r="D6" s="34">
        <f>'ВЭС, ВПМЭС'!N80</f>
        <v>347.4</v>
      </c>
      <c r="E6" s="86">
        <f>'ВЭС, ВПМЭС'!L81</f>
        <v>260.2</v>
      </c>
      <c r="F6" s="86">
        <f>'ВЭС, ВПМЭС'!M81</f>
        <v>314.89999999999998</v>
      </c>
      <c r="G6" s="86">
        <f>'ВЭС, ВПМЭС'!N81</f>
        <v>308.39999999999998</v>
      </c>
      <c r="H6" s="86">
        <f>'ВЭС, ВПМЭС'!R80</f>
        <v>50</v>
      </c>
      <c r="I6" s="86">
        <f>'ВЭС, ВПМЭС'!S80</f>
        <v>76.2</v>
      </c>
      <c r="J6" s="86">
        <f>'ВЭС, ВПМЭС'!T80</f>
        <v>70.900000000000006</v>
      </c>
      <c r="K6" s="86">
        <f>'ВЭС, ВПМЭС'!X80</f>
        <v>235.5</v>
      </c>
      <c r="L6" s="86">
        <f>'ВЭС, ВПМЭС'!Y80</f>
        <v>288.3</v>
      </c>
      <c r="M6" s="86">
        <f>'ВЭС, ВПМЭС'!Z80</f>
        <v>281.7</v>
      </c>
      <c r="N6" s="154"/>
      <c r="O6" s="148">
        <f>B6+H6</f>
        <v>343.4</v>
      </c>
      <c r="P6" s="148">
        <f t="shared" ref="P6:Q10" si="1">C6+I6</f>
        <v>431</v>
      </c>
      <c r="Q6" s="148">
        <f t="shared" si="1"/>
        <v>418.3</v>
      </c>
      <c r="R6" s="149">
        <f>'ВЭС, ВПМЭС'!L82</f>
        <v>343.4</v>
      </c>
      <c r="S6" s="324">
        <f>'ВЭС, ВПМЭС'!M82</f>
        <v>431</v>
      </c>
      <c r="T6" s="324">
        <f>'ВЭС, ВПМЭС'!N82</f>
        <v>418.3</v>
      </c>
      <c r="U6" s="150">
        <f>O6-R6</f>
        <v>0</v>
      </c>
      <c r="V6" s="150">
        <f t="shared" ref="V6:W11" si="2">P6-S6</f>
        <v>0</v>
      </c>
      <c r="W6" s="150">
        <f t="shared" si="2"/>
        <v>0</v>
      </c>
      <c r="X6" s="69"/>
    </row>
    <row r="7" spans="1:25" x14ac:dyDescent="0.2">
      <c r="A7" s="12" t="s">
        <v>24</v>
      </c>
      <c r="B7" s="34">
        <f>ВУЭС!L20</f>
        <v>32.299999999999997</v>
      </c>
      <c r="C7" s="34">
        <f>ВУЭС!M20</f>
        <v>39.700000000000003</v>
      </c>
      <c r="D7" s="34">
        <f>ВУЭС!N20</f>
        <v>40</v>
      </c>
      <c r="E7" s="86">
        <f>ВУЭС!L21</f>
        <v>32.299999999999997</v>
      </c>
      <c r="F7" s="86">
        <f>ВУЭС!M21</f>
        <v>39.700000000000003</v>
      </c>
      <c r="G7" s="86">
        <f>ВУЭС!N21</f>
        <v>40</v>
      </c>
      <c r="H7" s="86">
        <f>ВУЭС!R20</f>
        <v>12.1</v>
      </c>
      <c r="I7" s="86">
        <f>ВУЭС!S20</f>
        <v>19.7</v>
      </c>
      <c r="J7" s="86">
        <f>ВУЭС!T20</f>
        <v>18.2</v>
      </c>
      <c r="K7" s="86">
        <f>ВУЭС!X20</f>
        <v>1.2</v>
      </c>
      <c r="L7" s="86">
        <f>ВУЭС!Y20</f>
        <v>1.8</v>
      </c>
      <c r="M7" s="86">
        <f>ВУЭС!Z20</f>
        <v>1.7</v>
      </c>
      <c r="N7" s="154"/>
      <c r="O7" s="148">
        <f>B7+H7</f>
        <v>44.4</v>
      </c>
      <c r="P7" s="148">
        <f t="shared" si="1"/>
        <v>59.4</v>
      </c>
      <c r="Q7" s="148">
        <f t="shared" si="1"/>
        <v>58.2</v>
      </c>
      <c r="R7" s="149">
        <f>ВУЭС!L22</f>
        <v>44.4</v>
      </c>
      <c r="S7" s="324">
        <f>ВУЭС!M22</f>
        <v>59.4</v>
      </c>
      <c r="T7" s="324">
        <f>ВУЭС!N22</f>
        <v>58.2</v>
      </c>
      <c r="U7" s="150">
        <f t="shared" ref="U7:U11" si="3">O7-R7</f>
        <v>0</v>
      </c>
      <c r="V7" s="150">
        <f t="shared" si="2"/>
        <v>0</v>
      </c>
      <c r="W7" s="150">
        <f t="shared" si="2"/>
        <v>0</v>
      </c>
      <c r="X7" s="69"/>
    </row>
    <row r="8" spans="1:25" x14ac:dyDescent="0.2">
      <c r="A8" s="12" t="s">
        <v>480</v>
      </c>
      <c r="B8" s="34">
        <f>'ВУЭС участок'!L20</f>
        <v>21.8</v>
      </c>
      <c r="C8" s="34">
        <f>'ВУЭС участок'!M20</f>
        <v>29.6</v>
      </c>
      <c r="D8" s="34">
        <f>'ВУЭС участок'!N20</f>
        <v>24.9</v>
      </c>
      <c r="E8" s="86">
        <f>'ВУЭС участок'!L21</f>
        <v>19.5</v>
      </c>
      <c r="F8" s="86">
        <f>'ВУЭС участок'!M21</f>
        <v>25.5</v>
      </c>
      <c r="G8" s="86">
        <f>'ВУЭС участок'!N21</f>
        <v>22.3</v>
      </c>
      <c r="H8" s="86">
        <f>'ВУЭС участок'!R20</f>
        <v>0</v>
      </c>
      <c r="I8" s="86">
        <f>'ВУЭС участок'!S20</f>
        <v>0</v>
      </c>
      <c r="J8" s="86">
        <f>'ВУЭС участок'!T20</f>
        <v>0</v>
      </c>
      <c r="K8" s="86">
        <f>'ВУЭС участок'!X20</f>
        <v>21.6</v>
      </c>
      <c r="L8" s="86">
        <f>'ВУЭС участок'!Y20</f>
        <v>29.4</v>
      </c>
      <c r="M8" s="86">
        <f>'ВУЭС участок'!Z20</f>
        <v>24.7</v>
      </c>
      <c r="N8" s="154"/>
      <c r="O8" s="148">
        <f>B8+H8</f>
        <v>21.8</v>
      </c>
      <c r="P8" s="148">
        <f t="shared" si="1"/>
        <v>29.6</v>
      </c>
      <c r="Q8" s="148">
        <f t="shared" si="1"/>
        <v>24.9</v>
      </c>
      <c r="R8" s="149">
        <f>'ВУЭС участок'!L20</f>
        <v>21.8</v>
      </c>
      <c r="S8" s="324">
        <f>'ВУЭС участок'!M20</f>
        <v>29.6</v>
      </c>
      <c r="T8" s="324">
        <f>'ВУЭС участок'!N20</f>
        <v>24.9</v>
      </c>
      <c r="U8" s="150">
        <f t="shared" si="3"/>
        <v>0</v>
      </c>
      <c r="V8" s="150">
        <f t="shared" si="2"/>
        <v>0</v>
      </c>
      <c r="W8" s="150">
        <f t="shared" si="2"/>
        <v>0</v>
      </c>
      <c r="X8" s="69"/>
    </row>
    <row r="9" spans="1:25" x14ac:dyDescent="0.2">
      <c r="A9" s="11" t="s">
        <v>168</v>
      </c>
      <c r="B9" s="34">
        <f>'ЧЭС, ВПМЭС'!L68</f>
        <v>512.70000000000005</v>
      </c>
      <c r="C9" s="34">
        <f>'ЧЭС, ВПМЭС'!M68</f>
        <v>601</v>
      </c>
      <c r="D9" s="34">
        <f>'ЧЭС, ВПМЭС'!N68</f>
        <v>606.20000000000005</v>
      </c>
      <c r="E9" s="86">
        <f>'ЧЭС, ВПМЭС'!L69</f>
        <v>498.4</v>
      </c>
      <c r="F9" s="86">
        <f>'ЧЭС, ВПМЭС'!M69</f>
        <v>585.1</v>
      </c>
      <c r="G9" s="86">
        <f>'ЧЭС, ВПМЭС'!N69</f>
        <v>589.9</v>
      </c>
      <c r="H9" s="86">
        <f>'ЧЭС, ВПМЭС'!R68</f>
        <v>84.6</v>
      </c>
      <c r="I9" s="86">
        <f>'ЧЭС, ВПМЭС'!S68</f>
        <v>102.1</v>
      </c>
      <c r="J9" s="86">
        <f>'ЧЭС, ВПМЭС'!T68</f>
        <v>95.2</v>
      </c>
      <c r="K9" s="86">
        <f>'ЧЭС, ВПМЭС'!X68</f>
        <v>153.6</v>
      </c>
      <c r="L9" s="86">
        <f>'ЧЭС, ВПМЭС'!Y68</f>
        <v>187.7</v>
      </c>
      <c r="M9" s="86">
        <f>'ЧЭС, ВПМЭС'!Z68</f>
        <v>191.3</v>
      </c>
      <c r="N9" s="154"/>
      <c r="O9" s="148">
        <f>B9+H9</f>
        <v>597.29999999999995</v>
      </c>
      <c r="P9" s="148">
        <f t="shared" si="1"/>
        <v>703.1</v>
      </c>
      <c r="Q9" s="148">
        <f t="shared" si="1"/>
        <v>701.4</v>
      </c>
      <c r="R9" s="149">
        <f>'ЧЭС, ВПМЭС'!L70</f>
        <v>597.29999999999995</v>
      </c>
      <c r="S9" s="324">
        <f>'ЧЭС, ВПМЭС'!M70</f>
        <v>703.1</v>
      </c>
      <c r="T9" s="324">
        <f>'ЧЭС, ВПМЭС'!N70</f>
        <v>701.4</v>
      </c>
      <c r="U9" s="150">
        <f t="shared" si="3"/>
        <v>0</v>
      </c>
      <c r="V9" s="150">
        <f t="shared" si="2"/>
        <v>0</v>
      </c>
      <c r="W9" s="150">
        <f t="shared" si="2"/>
        <v>0</v>
      </c>
      <c r="X9" s="69"/>
    </row>
    <row r="10" spans="1:25" x14ac:dyDescent="0.2">
      <c r="A10" s="12" t="s">
        <v>481</v>
      </c>
      <c r="B10" s="34">
        <f>'ЧЭС участок'!L31</f>
        <v>17.2</v>
      </c>
      <c r="C10" s="34">
        <f>'ЧЭС участок'!M31</f>
        <v>19.3</v>
      </c>
      <c r="D10" s="34">
        <f>'ЧЭС участок'!N31</f>
        <v>18.8</v>
      </c>
      <c r="E10" s="86">
        <f>'ЧЭС участок'!L32</f>
        <v>10.9</v>
      </c>
      <c r="F10" s="86">
        <f>'ЧЭС участок'!M32</f>
        <v>12</v>
      </c>
      <c r="G10" s="86">
        <f>'ЧЭС участок'!N32</f>
        <v>11.5</v>
      </c>
      <c r="H10" s="86">
        <f>'ЧЭС участок'!R31</f>
        <v>22.9</v>
      </c>
      <c r="I10" s="86">
        <f>'ЧЭС участок'!S31</f>
        <v>23.9</v>
      </c>
      <c r="J10" s="86">
        <f>'ЧЭС участок'!T31</f>
        <v>26</v>
      </c>
      <c r="K10" s="86">
        <f>'ЧЭС участок'!X31</f>
        <v>36.1</v>
      </c>
      <c r="L10" s="86">
        <f>'ЧЭС участок'!Y31</f>
        <v>37.200000000000003</v>
      </c>
      <c r="M10" s="86">
        <f>'ЧЭС участок'!Z31</f>
        <v>37.6</v>
      </c>
      <c r="N10" s="154"/>
      <c r="O10" s="148">
        <f>B10+H10</f>
        <v>40.1</v>
      </c>
      <c r="P10" s="148">
        <f>C10+I10</f>
        <v>43.2</v>
      </c>
      <c r="Q10" s="148">
        <f t="shared" si="1"/>
        <v>44.8</v>
      </c>
      <c r="R10" s="151">
        <f>'ЧЭС участок'!L33</f>
        <v>40.1</v>
      </c>
      <c r="S10" s="324">
        <f>'ЧЭС участок'!M33</f>
        <v>43.2</v>
      </c>
      <c r="T10" s="324">
        <f>'ЧЭС участок'!N33</f>
        <v>44.8</v>
      </c>
      <c r="U10" s="150">
        <f t="shared" si="3"/>
        <v>0</v>
      </c>
      <c r="V10" s="150">
        <f t="shared" si="2"/>
        <v>0</v>
      </c>
      <c r="W10" s="150">
        <f t="shared" si="2"/>
        <v>0</v>
      </c>
      <c r="X10" s="69"/>
    </row>
    <row r="11" spans="1:25" s="14" customFormat="1" x14ac:dyDescent="0.2">
      <c r="A11" s="13" t="s">
        <v>34</v>
      </c>
      <c r="B11" s="35">
        <f>SUM(B6:B10)</f>
        <v>877.4</v>
      </c>
      <c r="C11" s="108">
        <f t="shared" ref="C11:M11" si="4">SUM(C6:C10)</f>
        <v>1044.4000000000001</v>
      </c>
      <c r="D11" s="108">
        <f t="shared" si="4"/>
        <v>1037.3</v>
      </c>
      <c r="E11" s="108">
        <f>SUM(E6:E10)</f>
        <v>821.3</v>
      </c>
      <c r="F11" s="108">
        <f t="shared" si="4"/>
        <v>977.2</v>
      </c>
      <c r="G11" s="108">
        <f t="shared" si="4"/>
        <v>972.1</v>
      </c>
      <c r="H11" s="108">
        <f>SUM(H6:H10)</f>
        <v>169.6</v>
      </c>
      <c r="I11" s="108">
        <f t="shared" si="4"/>
        <v>221.9</v>
      </c>
      <c r="J11" s="108">
        <f t="shared" si="4"/>
        <v>210.3</v>
      </c>
      <c r="K11" s="108">
        <f>SUM(K6:K10)</f>
        <v>448</v>
      </c>
      <c r="L11" s="108">
        <f t="shared" si="4"/>
        <v>544.4</v>
      </c>
      <c r="M11" s="108">
        <f t="shared" si="4"/>
        <v>537</v>
      </c>
      <c r="N11" s="155"/>
      <c r="O11" s="152">
        <f t="shared" ref="O11" si="5">B11+H11</f>
        <v>1047</v>
      </c>
      <c r="P11" s="152">
        <f>SUM(P5:P10)</f>
        <v>1266.3</v>
      </c>
      <c r="Q11" s="152">
        <f>SUM(Q5:Q10)</f>
        <v>1247.5999999999999</v>
      </c>
      <c r="R11" s="325">
        <f>SUM(R6:R10)</f>
        <v>1047</v>
      </c>
      <c r="S11" s="325">
        <f t="shared" ref="S11:T11" si="6">SUM(S6:S10)</f>
        <v>1266.3</v>
      </c>
      <c r="T11" s="325">
        <f t="shared" si="6"/>
        <v>1247.5999999999999</v>
      </c>
      <c r="U11" s="150">
        <f t="shared" si="3"/>
        <v>0</v>
      </c>
      <c r="V11" s="150">
        <f t="shared" si="2"/>
        <v>0</v>
      </c>
      <c r="W11" s="150">
        <f t="shared" si="2"/>
        <v>0</v>
      </c>
      <c r="X11" s="146"/>
    </row>
    <row r="12" spans="1:25" s="14" customFormat="1" x14ac:dyDescent="0.2">
      <c r="A12" s="15" t="s">
        <v>35</v>
      </c>
      <c r="B12" s="35">
        <f>B11+H11</f>
        <v>1047</v>
      </c>
      <c r="C12" s="108">
        <f>C11+I11</f>
        <v>1266.3</v>
      </c>
      <c r="D12" s="108">
        <f>D11+J11</f>
        <v>1247.5999999999999</v>
      </c>
      <c r="E12" s="107"/>
      <c r="F12" s="107"/>
      <c r="G12" s="107"/>
      <c r="H12" s="107"/>
      <c r="I12" s="107"/>
      <c r="J12" s="107"/>
      <c r="K12" s="142"/>
      <c r="L12" s="109"/>
      <c r="M12" s="109"/>
      <c r="N12" s="156"/>
      <c r="O12" s="146"/>
      <c r="P12" s="153"/>
      <c r="Q12" s="146"/>
      <c r="R12" s="146"/>
      <c r="S12" s="146"/>
      <c r="T12" s="146"/>
      <c r="U12" s="146"/>
      <c r="V12" s="146"/>
      <c r="W12" s="146"/>
      <c r="X12" s="146"/>
    </row>
    <row r="13" spans="1:25" s="16" customFormat="1" x14ac:dyDescent="0.2">
      <c r="B13" s="17"/>
      <c r="C13" s="17"/>
      <c r="D13" s="17"/>
      <c r="E13" s="17"/>
      <c r="F13" s="72"/>
      <c r="G13" s="72"/>
      <c r="H13" s="72"/>
      <c r="I13" s="72"/>
      <c r="J13" s="72"/>
      <c r="K13" s="17"/>
      <c r="L13" s="72"/>
      <c r="M13" s="72"/>
      <c r="N13" s="126"/>
      <c r="O13" s="59"/>
      <c r="P13" s="43"/>
      <c r="Q13" s="59"/>
      <c r="R13" s="59"/>
      <c r="S13" s="59"/>
      <c r="T13" s="59"/>
      <c r="U13" s="59"/>
      <c r="V13" s="59"/>
      <c r="W13" s="59"/>
    </row>
    <row r="14" spans="1:25" x14ac:dyDescent="0.2">
      <c r="B14" s="18"/>
      <c r="C14" s="17"/>
      <c r="H14" s="393"/>
      <c r="I14" s="393"/>
      <c r="J14" s="393"/>
      <c r="K14" s="17"/>
    </row>
    <row r="15" spans="1:25" x14ac:dyDescent="0.2">
      <c r="B15" s="18"/>
      <c r="C15" s="17"/>
      <c r="D15" s="17"/>
      <c r="E15" s="17"/>
      <c r="H15" s="75"/>
      <c r="I15" s="117"/>
      <c r="J15" s="117"/>
    </row>
    <row r="16" spans="1:25" x14ac:dyDescent="0.2">
      <c r="B16" s="18"/>
      <c r="C16" s="17"/>
      <c r="D16" s="17"/>
      <c r="E16" s="17"/>
      <c r="F16" s="126"/>
      <c r="G16" s="180"/>
      <c r="H16" s="95"/>
      <c r="I16" s="95"/>
      <c r="J16" s="95"/>
      <c r="K16" s="126"/>
      <c r="L16" s="126"/>
      <c r="M16" s="126"/>
    </row>
    <row r="17" spans="1:23" s="16" customFormat="1" x14ac:dyDescent="0.2">
      <c r="A17" s="19"/>
      <c r="C17" s="72"/>
      <c r="D17" s="72"/>
      <c r="E17" s="72"/>
      <c r="F17" s="72"/>
      <c r="G17" s="124"/>
      <c r="H17" s="70"/>
      <c r="I17" s="70"/>
      <c r="J17" s="70"/>
      <c r="K17" s="101"/>
      <c r="L17" s="72"/>
      <c r="M17" s="72"/>
      <c r="N17" s="126"/>
      <c r="O17" s="59"/>
      <c r="P17" s="43"/>
      <c r="Q17" s="59"/>
      <c r="R17" s="59"/>
      <c r="S17" s="59"/>
      <c r="T17" s="59"/>
      <c r="U17" s="59"/>
      <c r="V17" s="59"/>
      <c r="W17" s="59"/>
    </row>
    <row r="18" spans="1:23" x14ac:dyDescent="0.2">
      <c r="A18" s="2"/>
      <c r="B18" s="20"/>
      <c r="C18" s="110"/>
      <c r="D18" s="110"/>
      <c r="E18" s="73"/>
      <c r="F18" s="73"/>
      <c r="G18" s="111"/>
      <c r="H18" s="112"/>
      <c r="I18" s="112"/>
      <c r="J18" s="112"/>
      <c r="K18" s="113"/>
      <c r="L18" s="73"/>
      <c r="M18" s="73"/>
      <c r="N18" s="73"/>
    </row>
    <row r="19" spans="1:23" s="16" customFormat="1" x14ac:dyDescent="0.2">
      <c r="A19" s="21"/>
      <c r="B19" s="17"/>
      <c r="C19" s="17"/>
      <c r="G19" s="17"/>
      <c r="H19" s="297"/>
      <c r="I19" s="328"/>
      <c r="J19" s="296"/>
      <c r="K19" s="101"/>
      <c r="L19" s="72"/>
      <c r="M19" s="72"/>
      <c r="N19" s="126"/>
      <c r="O19" s="59"/>
      <c r="P19" s="43"/>
      <c r="Q19" s="59"/>
      <c r="R19" s="59"/>
      <c r="S19" s="59"/>
      <c r="T19" s="59"/>
      <c r="U19" s="59"/>
      <c r="V19" s="59"/>
      <c r="W19" s="59"/>
    </row>
    <row r="20" spans="1:23" x14ac:dyDescent="0.2">
      <c r="A20" s="2"/>
      <c r="B20" s="22"/>
      <c r="C20" s="114"/>
      <c r="G20" s="297"/>
      <c r="H20" s="309"/>
      <c r="I20" s="309"/>
      <c r="J20" s="309"/>
      <c r="K20" s="101"/>
    </row>
    <row r="21" spans="1:23" x14ac:dyDescent="0.2">
      <c r="G21" s="326"/>
      <c r="H21" s="312"/>
      <c r="I21" s="312"/>
      <c r="J21" s="312"/>
      <c r="K21" s="101"/>
    </row>
    <row r="22" spans="1:23" x14ac:dyDescent="0.2">
      <c r="G22" s="320"/>
      <c r="H22" s="307"/>
      <c r="I22" s="307"/>
      <c r="J22" s="307"/>
      <c r="K22" s="101"/>
    </row>
    <row r="23" spans="1:23" x14ac:dyDescent="0.2">
      <c r="G23" s="316"/>
      <c r="H23" s="317"/>
      <c r="I23" s="317"/>
      <c r="J23" s="317"/>
      <c r="K23" s="101"/>
    </row>
    <row r="24" spans="1:23" x14ac:dyDescent="0.2">
      <c r="G24" s="302"/>
      <c r="H24" s="310"/>
      <c r="I24" s="310"/>
      <c r="J24" s="310"/>
      <c r="K24" s="101"/>
    </row>
    <row r="25" spans="1:23" x14ac:dyDescent="0.2">
      <c r="B25" s="18"/>
      <c r="C25" s="17"/>
      <c r="G25" s="302"/>
      <c r="H25" s="310"/>
      <c r="I25" s="310"/>
      <c r="J25" s="310"/>
      <c r="K25" s="101"/>
    </row>
    <row r="26" spans="1:23" x14ac:dyDescent="0.2">
      <c r="B26" s="18"/>
      <c r="C26" s="17"/>
      <c r="G26" s="302"/>
      <c r="H26" s="310"/>
      <c r="I26" s="310"/>
      <c r="J26" s="310"/>
      <c r="K26" s="101"/>
    </row>
    <row r="27" spans="1:23" x14ac:dyDescent="0.2">
      <c r="G27" s="302"/>
      <c r="H27" s="310"/>
      <c r="I27" s="310"/>
      <c r="J27" s="310"/>
      <c r="K27" s="101"/>
    </row>
    <row r="28" spans="1:23" x14ac:dyDescent="0.2">
      <c r="G28" s="302"/>
      <c r="H28" s="310"/>
      <c r="I28" s="310"/>
      <c r="J28" s="310"/>
      <c r="K28" s="101"/>
    </row>
    <row r="29" spans="1:23" x14ac:dyDescent="0.2">
      <c r="G29" s="302"/>
      <c r="H29" s="310"/>
      <c r="I29" s="310"/>
      <c r="J29" s="310"/>
      <c r="K29" s="101"/>
    </row>
    <row r="30" spans="1:23" x14ac:dyDescent="0.2">
      <c r="G30" s="302"/>
      <c r="H30" s="310"/>
      <c r="I30" s="310"/>
      <c r="J30" s="310"/>
      <c r="K30" s="101"/>
    </row>
    <row r="31" spans="1:23" x14ac:dyDescent="0.2">
      <c r="G31" s="318"/>
      <c r="H31" s="309"/>
      <c r="I31" s="309"/>
      <c r="J31" s="309"/>
      <c r="K31" s="101"/>
    </row>
    <row r="32" spans="1:23" x14ac:dyDescent="0.2">
      <c r="G32" s="318"/>
      <c r="H32" s="312"/>
      <c r="I32" s="312"/>
      <c r="J32" s="312"/>
      <c r="K32" s="101"/>
    </row>
    <row r="33" spans="7:11" x14ac:dyDescent="0.2">
      <c r="G33" s="115"/>
      <c r="H33" s="101"/>
      <c r="I33" s="101"/>
      <c r="J33" s="101"/>
      <c r="K33" s="101"/>
    </row>
    <row r="34" spans="7:11" x14ac:dyDescent="0.2">
      <c r="G34" s="115"/>
      <c r="H34" s="101"/>
      <c r="I34" s="101"/>
      <c r="J34" s="101"/>
      <c r="K34" s="101"/>
    </row>
    <row r="35" spans="7:11" x14ac:dyDescent="0.2">
      <c r="G35" s="115"/>
      <c r="H35" s="101"/>
      <c r="I35" s="101"/>
      <c r="J35" s="101"/>
      <c r="K35" s="101"/>
    </row>
    <row r="36" spans="7:11" x14ac:dyDescent="0.2">
      <c r="H36" s="101"/>
      <c r="I36" s="101"/>
      <c r="J36" s="101"/>
      <c r="K36" s="101"/>
    </row>
    <row r="37" spans="7:11" x14ac:dyDescent="0.2">
      <c r="H37" s="101"/>
      <c r="I37" s="101"/>
      <c r="J37" s="101"/>
      <c r="K37" s="101"/>
    </row>
  </sheetData>
  <mergeCells count="11">
    <mergeCell ref="H14:J14"/>
    <mergeCell ref="A1:M1"/>
    <mergeCell ref="K3:M3"/>
    <mergeCell ref="K4:M4"/>
    <mergeCell ref="A3:A5"/>
    <mergeCell ref="B4:D4"/>
    <mergeCell ref="E4:G4"/>
    <mergeCell ref="H4:J4"/>
    <mergeCell ref="B3:D3"/>
    <mergeCell ref="E3:G3"/>
    <mergeCell ref="H3:J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1"/>
  <sheetViews>
    <sheetView zoomScaleNormal="100" zoomScaleSheetLayoutView="100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AC114" sqref="AC114"/>
    </sheetView>
  </sheetViews>
  <sheetFormatPr defaultRowHeight="12.75" x14ac:dyDescent="0.2"/>
  <cols>
    <col min="1" max="1" width="16.7109375" style="129" customWidth="1"/>
    <col min="2" max="2" width="19.7109375" style="129" customWidth="1"/>
    <col min="3" max="3" width="6.28515625" style="345" customWidth="1"/>
    <col min="4" max="4" width="7.5703125" style="345" customWidth="1"/>
    <col min="5" max="5" width="6.5703125" style="345" customWidth="1"/>
    <col min="6" max="8" width="6.140625" style="345" hidden="1" customWidth="1"/>
    <col min="9" max="9" width="4.7109375" style="345" customWidth="1"/>
    <col min="10" max="10" width="7.28515625" style="345" customWidth="1"/>
    <col min="11" max="11" width="6.42578125" style="345" customWidth="1"/>
    <col min="12" max="14" width="5.7109375" style="345" customWidth="1"/>
    <col min="15" max="15" width="4.5703125" style="345" customWidth="1"/>
    <col min="16" max="16" width="7.28515625" style="345" customWidth="1"/>
    <col min="17" max="17" width="6.5703125" style="345" customWidth="1"/>
    <col min="18" max="20" width="5.7109375" style="345" customWidth="1"/>
    <col min="21" max="21" width="4.85546875" style="345" customWidth="1"/>
    <col min="22" max="22" width="7.28515625" style="345" customWidth="1"/>
    <col min="23" max="23" width="6.5703125" style="345" customWidth="1"/>
    <col min="24" max="26" width="5.7109375" style="345" customWidth="1"/>
    <col min="27" max="28" width="9.140625" style="345" customWidth="1"/>
    <col min="29" max="16384" width="9.140625" style="345"/>
  </cols>
  <sheetData>
    <row r="1" spans="1:27" x14ac:dyDescent="0.2">
      <c r="U1" s="129" t="str">
        <f>'Совм. АЧР-1-АЧР-2'!CH1</f>
        <v>Приложение №10</v>
      </c>
    </row>
    <row r="2" spans="1:27" x14ac:dyDescent="0.2">
      <c r="U2" s="129" t="str">
        <f>'Совм. АЧР-1-АЧР-2'!CH2</f>
        <v>к приказу Минэнерго России</v>
      </c>
    </row>
    <row r="3" spans="1:27" x14ac:dyDescent="0.2">
      <c r="U3" s="129" t="str">
        <f>'Совм. АЧР-1-АЧР-2'!CH3</f>
        <v>от 06 июня 2013 г. № 290</v>
      </c>
    </row>
    <row r="4" spans="1:27" x14ac:dyDescent="0.2">
      <c r="I4" s="345" t="s">
        <v>141</v>
      </c>
      <c r="U4" s="129"/>
    </row>
    <row r="6" spans="1:27" x14ac:dyDescent="0.2">
      <c r="A6" s="408" t="s">
        <v>0</v>
      </c>
      <c r="B6" s="408" t="s">
        <v>1</v>
      </c>
      <c r="C6" s="411" t="s">
        <v>2</v>
      </c>
      <c r="D6" s="412"/>
      <c r="E6" s="412"/>
      <c r="F6" s="412"/>
      <c r="G6" s="412"/>
      <c r="H6" s="413"/>
      <c r="I6" s="411" t="s">
        <v>3</v>
      </c>
      <c r="J6" s="412"/>
      <c r="K6" s="413"/>
      <c r="L6" s="414" t="str">
        <f>F7</f>
        <v>Мощность, МВт</v>
      </c>
      <c r="M6" s="415"/>
      <c r="N6" s="416"/>
      <c r="O6" s="262" t="s">
        <v>4</v>
      </c>
      <c r="P6" s="263"/>
      <c r="Q6" s="263"/>
      <c r="R6" s="414" t="str">
        <f>L6</f>
        <v>Мощность, МВт</v>
      </c>
      <c r="S6" s="415"/>
      <c r="T6" s="416"/>
      <c r="U6" s="411" t="s">
        <v>5</v>
      </c>
      <c r="V6" s="412"/>
      <c r="W6" s="413"/>
      <c r="X6" s="414" t="str">
        <f>L6</f>
        <v>Мощность, МВт</v>
      </c>
      <c r="Y6" s="415"/>
      <c r="Z6" s="416"/>
      <c r="AA6" s="122"/>
    </row>
    <row r="7" spans="1:27" ht="12.75" customHeight="1" x14ac:dyDescent="0.2">
      <c r="A7" s="409"/>
      <c r="B7" s="409"/>
      <c r="C7" s="408" t="s">
        <v>131</v>
      </c>
      <c r="D7" s="420" t="s">
        <v>170</v>
      </c>
      <c r="E7" s="421"/>
      <c r="F7" s="414" t="str">
        <f>Свод!B4</f>
        <v>Мощность, МВт</v>
      </c>
      <c r="G7" s="415"/>
      <c r="H7" s="416"/>
      <c r="I7" s="408" t="s">
        <v>132</v>
      </c>
      <c r="J7" s="420" t="str">
        <f>D7</f>
        <v>уставки</v>
      </c>
      <c r="K7" s="422"/>
      <c r="L7" s="417"/>
      <c r="M7" s="418"/>
      <c r="N7" s="419"/>
      <c r="O7" s="408" t="s">
        <v>133</v>
      </c>
      <c r="P7" s="420" t="str">
        <f>J7</f>
        <v>уставки</v>
      </c>
      <c r="Q7" s="422"/>
      <c r="R7" s="417"/>
      <c r="S7" s="418"/>
      <c r="T7" s="419"/>
      <c r="U7" s="395" t="s">
        <v>6</v>
      </c>
      <c r="V7" s="420" t="str">
        <f>P7</f>
        <v>уставки</v>
      </c>
      <c r="W7" s="422"/>
      <c r="X7" s="417"/>
      <c r="Y7" s="418"/>
      <c r="Z7" s="419"/>
      <c r="AA7" s="122"/>
    </row>
    <row r="8" spans="1:27" ht="24" customHeight="1" x14ac:dyDescent="0.2">
      <c r="A8" s="410"/>
      <c r="B8" s="410"/>
      <c r="C8" s="410"/>
      <c r="D8" s="169" t="s">
        <v>7</v>
      </c>
      <c r="E8" s="169" t="s">
        <v>8</v>
      </c>
      <c r="F8" s="346" t="str">
        <f>Свод!B5</f>
        <v>4-00</v>
      </c>
      <c r="G8" s="346" t="str">
        <f>Свод!C5</f>
        <v>9-00</v>
      </c>
      <c r="H8" s="346" t="str">
        <f>Свод!D5</f>
        <v>18-00</v>
      </c>
      <c r="I8" s="410"/>
      <c r="J8" s="169" t="s">
        <v>7</v>
      </c>
      <c r="K8" s="169" t="s">
        <v>8</v>
      </c>
      <c r="L8" s="346" t="str">
        <f>F8</f>
        <v>4-00</v>
      </c>
      <c r="M8" s="346" t="str">
        <f t="shared" ref="M8:N8" si="0">G8</f>
        <v>9-00</v>
      </c>
      <c r="N8" s="346" t="str">
        <f t="shared" si="0"/>
        <v>18-00</v>
      </c>
      <c r="O8" s="410"/>
      <c r="P8" s="169" t="s">
        <v>7</v>
      </c>
      <c r="Q8" s="169" t="s">
        <v>8</v>
      </c>
      <c r="R8" s="346" t="str">
        <f>L8</f>
        <v>4-00</v>
      </c>
      <c r="S8" s="346" t="str">
        <f t="shared" ref="S8:T8" si="1">M8</f>
        <v>9-00</v>
      </c>
      <c r="T8" s="346" t="str">
        <f t="shared" si="1"/>
        <v>18-00</v>
      </c>
      <c r="U8" s="395"/>
      <c r="V8" s="169" t="s">
        <v>7</v>
      </c>
      <c r="W8" s="169" t="s">
        <v>8</v>
      </c>
      <c r="X8" s="346" t="str">
        <f>R8</f>
        <v>4-00</v>
      </c>
      <c r="Y8" s="346" t="str">
        <f t="shared" ref="Y8:Z8" si="2">S8</f>
        <v>9-00</v>
      </c>
      <c r="Z8" s="346" t="str">
        <f t="shared" si="2"/>
        <v>18-00</v>
      </c>
    </row>
    <row r="9" spans="1:27" x14ac:dyDescent="0.2">
      <c r="A9" s="406" t="s">
        <v>22</v>
      </c>
      <c r="B9" s="407"/>
      <c r="C9" s="407"/>
      <c r="D9" s="407"/>
      <c r="E9" s="407"/>
      <c r="F9" s="407"/>
      <c r="G9" s="407"/>
      <c r="H9" s="407"/>
      <c r="I9" s="407"/>
      <c r="J9" s="407"/>
      <c r="K9" s="407"/>
      <c r="L9" s="407"/>
      <c r="M9" s="407"/>
      <c r="N9" s="407"/>
      <c r="O9" s="407"/>
      <c r="P9" s="407"/>
      <c r="Q9" s="407"/>
      <c r="R9" s="407"/>
      <c r="S9" s="407"/>
      <c r="T9" s="407"/>
      <c r="U9" s="407"/>
      <c r="V9" s="407"/>
      <c r="W9" s="407"/>
      <c r="X9" s="407"/>
      <c r="AA9" s="122"/>
    </row>
    <row r="10" spans="1:27" s="94" customFormat="1" ht="15" customHeight="1" x14ac:dyDescent="0.2">
      <c r="A10" s="80" t="s">
        <v>21</v>
      </c>
      <c r="B10" s="80" t="s">
        <v>120</v>
      </c>
      <c r="C10" s="130" t="s">
        <v>27</v>
      </c>
      <c r="D10" s="322">
        <v>49.2</v>
      </c>
      <c r="E10" s="90">
        <v>0.15</v>
      </c>
      <c r="F10" s="322"/>
      <c r="G10" s="322"/>
      <c r="H10" s="322"/>
      <c r="I10" s="322"/>
      <c r="J10" s="322"/>
      <c r="K10" s="76"/>
      <c r="L10" s="322">
        <v>2.5</v>
      </c>
      <c r="M10" s="322">
        <v>3.4</v>
      </c>
      <c r="N10" s="322">
        <v>3.2</v>
      </c>
      <c r="O10" s="76"/>
      <c r="P10" s="322"/>
      <c r="Q10" s="76"/>
      <c r="R10" s="322"/>
      <c r="S10" s="322"/>
      <c r="T10" s="322"/>
      <c r="U10" s="76"/>
      <c r="V10" s="322"/>
      <c r="W10" s="76"/>
      <c r="X10" s="322"/>
      <c r="Y10" s="322"/>
      <c r="Z10" s="322"/>
    </row>
    <row r="11" spans="1:27" s="94" customFormat="1" ht="42.75" customHeight="1" x14ac:dyDescent="0.2">
      <c r="A11" s="80" t="s">
        <v>292</v>
      </c>
      <c r="B11" s="80" t="s">
        <v>225</v>
      </c>
      <c r="C11" s="130" t="s">
        <v>27</v>
      </c>
      <c r="D11" s="322">
        <v>49.2</v>
      </c>
      <c r="E11" s="90">
        <v>0.15</v>
      </c>
      <c r="F11" s="322"/>
      <c r="G11" s="322"/>
      <c r="H11" s="322"/>
      <c r="I11" s="322"/>
      <c r="J11" s="322"/>
      <c r="K11" s="76"/>
      <c r="L11" s="322">
        <v>3.8</v>
      </c>
      <c r="M11" s="322">
        <v>5.9</v>
      </c>
      <c r="N11" s="322">
        <v>5.5</v>
      </c>
      <c r="O11" s="76"/>
      <c r="P11" s="322"/>
      <c r="Q11" s="76"/>
      <c r="R11" s="322"/>
      <c r="S11" s="322"/>
      <c r="T11" s="322"/>
      <c r="U11" s="76"/>
      <c r="V11" s="322"/>
      <c r="W11" s="76"/>
      <c r="X11" s="322"/>
      <c r="Y11" s="92"/>
      <c r="Z11" s="92"/>
    </row>
    <row r="12" spans="1:27" s="94" customFormat="1" ht="51" x14ac:dyDescent="0.2">
      <c r="A12" s="80" t="s">
        <v>293</v>
      </c>
      <c r="B12" s="80" t="s">
        <v>248</v>
      </c>
      <c r="C12" s="130" t="s">
        <v>27</v>
      </c>
      <c r="D12" s="322">
        <v>49.2</v>
      </c>
      <c r="E12" s="322">
        <v>0.3</v>
      </c>
      <c r="F12" s="322"/>
      <c r="G12" s="322"/>
      <c r="H12" s="322"/>
      <c r="I12" s="322"/>
      <c r="J12" s="322"/>
      <c r="K12" s="76"/>
      <c r="L12" s="322">
        <v>0.2</v>
      </c>
      <c r="M12" s="322">
        <v>0.4</v>
      </c>
      <c r="N12" s="322">
        <v>0.5</v>
      </c>
      <c r="O12" s="76"/>
      <c r="P12" s="322"/>
      <c r="Q12" s="76"/>
      <c r="R12" s="76"/>
      <c r="S12" s="76"/>
      <c r="T12" s="76"/>
      <c r="U12" s="76">
        <v>1</v>
      </c>
      <c r="V12" s="322">
        <v>49.8</v>
      </c>
      <c r="W12" s="76">
        <v>100</v>
      </c>
      <c r="X12" s="322">
        <f>L12</f>
        <v>0.2</v>
      </c>
      <c r="Y12" s="322">
        <f t="shared" ref="Y12:Z13" si="3">M12</f>
        <v>0.4</v>
      </c>
      <c r="Z12" s="322">
        <f t="shared" si="3"/>
        <v>0.5</v>
      </c>
    </row>
    <row r="13" spans="1:27" s="94" customFormat="1" ht="38.25" x14ac:dyDescent="0.2">
      <c r="A13" s="80" t="s">
        <v>294</v>
      </c>
      <c r="B13" s="80" t="s">
        <v>17</v>
      </c>
      <c r="C13" s="130" t="s">
        <v>27</v>
      </c>
      <c r="D13" s="322">
        <v>49.2</v>
      </c>
      <c r="E13" s="90">
        <v>0.15</v>
      </c>
      <c r="F13" s="322"/>
      <c r="G13" s="322"/>
      <c r="H13" s="322"/>
      <c r="I13" s="322"/>
      <c r="J13" s="322"/>
      <c r="K13" s="76"/>
      <c r="L13" s="322">
        <v>1</v>
      </c>
      <c r="M13" s="322">
        <v>1.1000000000000001</v>
      </c>
      <c r="N13" s="322">
        <v>1</v>
      </c>
      <c r="O13" s="76"/>
      <c r="P13" s="322"/>
      <c r="Q13" s="76"/>
      <c r="R13" s="76"/>
      <c r="S13" s="76"/>
      <c r="T13" s="76"/>
      <c r="U13" s="76">
        <v>1</v>
      </c>
      <c r="V13" s="322">
        <v>49.8</v>
      </c>
      <c r="W13" s="76">
        <v>100</v>
      </c>
      <c r="X13" s="322">
        <f>L13</f>
        <v>1</v>
      </c>
      <c r="Y13" s="322">
        <f t="shared" si="3"/>
        <v>1.1000000000000001</v>
      </c>
      <c r="Z13" s="322">
        <f t="shared" si="3"/>
        <v>1</v>
      </c>
    </row>
    <row r="14" spans="1:27" s="94" customFormat="1" ht="51" x14ac:dyDescent="0.2">
      <c r="A14" s="80" t="s">
        <v>295</v>
      </c>
      <c r="B14" s="80" t="s">
        <v>250</v>
      </c>
      <c r="C14" s="130" t="s">
        <v>27</v>
      </c>
      <c r="D14" s="322">
        <v>49.2</v>
      </c>
      <c r="E14" s="322">
        <v>0.2</v>
      </c>
      <c r="F14" s="322"/>
      <c r="G14" s="322"/>
      <c r="H14" s="322"/>
      <c r="I14" s="76"/>
      <c r="J14" s="322"/>
      <c r="K14" s="76"/>
      <c r="L14" s="322">
        <v>1</v>
      </c>
      <c r="M14" s="322">
        <v>1.4</v>
      </c>
      <c r="N14" s="322">
        <v>1.3</v>
      </c>
      <c r="O14" s="76"/>
      <c r="P14" s="322"/>
      <c r="Q14" s="76"/>
      <c r="R14" s="76"/>
      <c r="S14" s="76"/>
      <c r="T14" s="76"/>
      <c r="U14" s="76"/>
      <c r="V14" s="322"/>
      <c r="W14" s="76"/>
      <c r="X14" s="322"/>
      <c r="Y14" s="322"/>
      <c r="Z14" s="322"/>
    </row>
    <row r="15" spans="1:27" s="94" customFormat="1" ht="29.25" customHeight="1" x14ac:dyDescent="0.2">
      <c r="A15" s="80" t="s">
        <v>296</v>
      </c>
      <c r="B15" s="80" t="s">
        <v>249</v>
      </c>
      <c r="C15" s="130" t="s">
        <v>27</v>
      </c>
      <c r="D15" s="322">
        <v>49.2</v>
      </c>
      <c r="E15" s="322">
        <v>0.2</v>
      </c>
      <c r="F15" s="322"/>
      <c r="G15" s="322"/>
      <c r="H15" s="322"/>
      <c r="I15" s="322"/>
      <c r="J15" s="322"/>
      <c r="K15" s="76"/>
      <c r="L15" s="322">
        <v>0.9</v>
      </c>
      <c r="M15" s="322">
        <v>1</v>
      </c>
      <c r="N15" s="322">
        <v>1</v>
      </c>
      <c r="O15" s="76"/>
      <c r="P15" s="322"/>
      <c r="Q15" s="76"/>
      <c r="R15" s="322"/>
      <c r="S15" s="322"/>
      <c r="T15" s="322"/>
      <c r="U15" s="76">
        <v>1</v>
      </c>
      <c r="V15" s="322">
        <v>49.8</v>
      </c>
      <c r="W15" s="76">
        <v>100</v>
      </c>
      <c r="X15" s="322">
        <f>L15</f>
        <v>0.9</v>
      </c>
      <c r="Y15" s="322">
        <f>M15</f>
        <v>1</v>
      </c>
      <c r="Z15" s="322">
        <f>N15</f>
        <v>1</v>
      </c>
    </row>
    <row r="16" spans="1:27" s="94" customFormat="1" ht="25.5" x14ac:dyDescent="0.2">
      <c r="A16" s="80" t="s">
        <v>297</v>
      </c>
      <c r="B16" s="80" t="s">
        <v>249</v>
      </c>
      <c r="C16" s="130" t="s">
        <v>27</v>
      </c>
      <c r="D16" s="322">
        <v>49.2</v>
      </c>
      <c r="E16" s="322">
        <v>0.2</v>
      </c>
      <c r="F16" s="322"/>
      <c r="G16" s="322"/>
      <c r="H16" s="322"/>
      <c r="I16" s="76"/>
      <c r="J16" s="322"/>
      <c r="K16" s="76"/>
      <c r="L16" s="322">
        <v>1.1000000000000001</v>
      </c>
      <c r="M16" s="322">
        <v>1.5</v>
      </c>
      <c r="N16" s="322">
        <v>1.4</v>
      </c>
      <c r="O16" s="76"/>
      <c r="P16" s="322"/>
      <c r="Q16" s="76"/>
      <c r="R16" s="76"/>
      <c r="S16" s="76"/>
      <c r="T16" s="76"/>
      <c r="U16" s="76"/>
      <c r="V16" s="322"/>
      <c r="W16" s="76"/>
      <c r="X16" s="322"/>
      <c r="Y16" s="92"/>
      <c r="Z16" s="92"/>
    </row>
    <row r="17" spans="1:26" s="94" customFormat="1" ht="66" customHeight="1" x14ac:dyDescent="0.2">
      <c r="A17" s="80" t="s">
        <v>298</v>
      </c>
      <c r="B17" s="80" t="s">
        <v>18</v>
      </c>
      <c r="C17" s="130" t="s">
        <v>27</v>
      </c>
      <c r="D17" s="322">
        <v>49.2</v>
      </c>
      <c r="E17" s="322">
        <v>0.2</v>
      </c>
      <c r="F17" s="322"/>
      <c r="G17" s="322"/>
      <c r="H17" s="322"/>
      <c r="I17" s="322"/>
      <c r="J17" s="322"/>
      <c r="K17" s="76"/>
      <c r="L17" s="322">
        <v>1.8</v>
      </c>
      <c r="M17" s="322">
        <v>1.9</v>
      </c>
      <c r="N17" s="322">
        <v>2</v>
      </c>
      <c r="O17" s="76"/>
      <c r="P17" s="322"/>
      <c r="Q17" s="76"/>
      <c r="R17" s="322"/>
      <c r="S17" s="322"/>
      <c r="T17" s="322"/>
      <c r="U17" s="76">
        <v>1</v>
      </c>
      <c r="V17" s="322">
        <v>49.8</v>
      </c>
      <c r="W17" s="76">
        <v>100</v>
      </c>
      <c r="X17" s="322">
        <f>L17</f>
        <v>1.8</v>
      </c>
      <c r="Y17" s="322">
        <f t="shared" ref="Y17:Z18" si="4">M17</f>
        <v>1.9</v>
      </c>
      <c r="Z17" s="322">
        <f t="shared" si="4"/>
        <v>2</v>
      </c>
    </row>
    <row r="18" spans="1:26" s="94" customFormat="1" ht="69" customHeight="1" x14ac:dyDescent="0.2">
      <c r="A18" s="80" t="s">
        <v>299</v>
      </c>
      <c r="B18" s="80" t="s">
        <v>19</v>
      </c>
      <c r="C18" s="130" t="s">
        <v>27</v>
      </c>
      <c r="D18" s="322">
        <v>49.2</v>
      </c>
      <c r="E18" s="90">
        <v>0.15</v>
      </c>
      <c r="F18" s="322"/>
      <c r="G18" s="322"/>
      <c r="H18" s="322"/>
      <c r="I18" s="76"/>
      <c r="J18" s="322"/>
      <c r="K18" s="76"/>
      <c r="L18" s="322">
        <v>0.9</v>
      </c>
      <c r="M18" s="322">
        <v>1</v>
      </c>
      <c r="N18" s="322">
        <v>1</v>
      </c>
      <c r="O18" s="76"/>
      <c r="P18" s="322"/>
      <c r="Q18" s="76"/>
      <c r="R18" s="322"/>
      <c r="S18" s="322"/>
      <c r="T18" s="322"/>
      <c r="U18" s="76">
        <v>1</v>
      </c>
      <c r="V18" s="322">
        <v>49.8</v>
      </c>
      <c r="W18" s="76">
        <v>100</v>
      </c>
      <c r="X18" s="322">
        <f>L18</f>
        <v>0.9</v>
      </c>
      <c r="Y18" s="322">
        <f t="shared" si="4"/>
        <v>1</v>
      </c>
      <c r="Z18" s="322">
        <f t="shared" si="4"/>
        <v>1</v>
      </c>
    </row>
    <row r="19" spans="1:26" s="94" customFormat="1" ht="77.25" customHeight="1" x14ac:dyDescent="0.2">
      <c r="A19" s="89" t="s">
        <v>300</v>
      </c>
      <c r="B19" s="89" t="s">
        <v>221</v>
      </c>
      <c r="C19" s="130" t="s">
        <v>27</v>
      </c>
      <c r="D19" s="92">
        <v>49.2</v>
      </c>
      <c r="E19" s="92">
        <v>0.2</v>
      </c>
      <c r="F19" s="92"/>
      <c r="G19" s="92"/>
      <c r="H19" s="322"/>
      <c r="I19" s="92"/>
      <c r="J19" s="92"/>
      <c r="K19" s="92"/>
      <c r="L19" s="92">
        <v>1.7</v>
      </c>
      <c r="M19" s="92">
        <v>2.1</v>
      </c>
      <c r="N19" s="322">
        <v>2</v>
      </c>
      <c r="O19" s="92"/>
      <c r="P19" s="322"/>
      <c r="Q19" s="76"/>
      <c r="R19" s="92"/>
      <c r="S19" s="92"/>
      <c r="T19" s="92"/>
      <c r="U19" s="92"/>
      <c r="V19" s="92"/>
      <c r="W19" s="92"/>
      <c r="X19" s="92"/>
      <c r="Y19" s="92"/>
      <c r="Z19" s="92"/>
    </row>
    <row r="20" spans="1:26" s="94" customFormat="1" x14ac:dyDescent="0.2">
      <c r="A20" s="89" t="s">
        <v>301</v>
      </c>
      <c r="B20" s="89" t="s">
        <v>251</v>
      </c>
      <c r="C20" s="130" t="s">
        <v>27</v>
      </c>
      <c r="D20" s="92">
        <v>49.2</v>
      </c>
      <c r="E20" s="92">
        <v>0.2</v>
      </c>
      <c r="F20" s="322"/>
      <c r="G20" s="322"/>
      <c r="H20" s="322"/>
      <c r="I20" s="92"/>
      <c r="J20" s="92"/>
      <c r="K20" s="92"/>
      <c r="L20" s="322">
        <v>0.4</v>
      </c>
      <c r="M20" s="92">
        <v>0.5</v>
      </c>
      <c r="N20" s="92">
        <v>0.5</v>
      </c>
      <c r="O20" s="92"/>
      <c r="P20" s="322"/>
      <c r="Q20" s="76"/>
      <c r="R20" s="92"/>
      <c r="S20" s="92"/>
      <c r="T20" s="92"/>
      <c r="U20" s="92"/>
      <c r="V20" s="92"/>
      <c r="W20" s="92"/>
      <c r="X20" s="92"/>
      <c r="Y20" s="92"/>
      <c r="Z20" s="92"/>
    </row>
    <row r="21" spans="1:26" s="94" customFormat="1" ht="25.5" x14ac:dyDescent="0.2">
      <c r="A21" s="89" t="s">
        <v>252</v>
      </c>
      <c r="B21" s="89" t="s">
        <v>102</v>
      </c>
      <c r="C21" s="130" t="s">
        <v>27</v>
      </c>
      <c r="D21" s="92">
        <v>49.2</v>
      </c>
      <c r="E21" s="92">
        <v>0.2</v>
      </c>
      <c r="F21" s="92"/>
      <c r="G21" s="92"/>
      <c r="H21" s="322"/>
      <c r="I21" s="92"/>
      <c r="J21" s="92"/>
      <c r="K21" s="92"/>
      <c r="L21" s="92">
        <v>0.1</v>
      </c>
      <c r="M21" s="92">
        <v>0.2</v>
      </c>
      <c r="N21" s="92">
        <v>0.1</v>
      </c>
      <c r="O21" s="92"/>
      <c r="P21" s="322"/>
      <c r="Q21" s="76"/>
      <c r="R21" s="92"/>
      <c r="S21" s="92"/>
      <c r="T21" s="92"/>
      <c r="U21" s="92">
        <v>1</v>
      </c>
      <c r="V21" s="92">
        <v>49.8</v>
      </c>
      <c r="W21" s="92">
        <v>100</v>
      </c>
      <c r="X21" s="92">
        <f>L21</f>
        <v>0.1</v>
      </c>
      <c r="Y21" s="92">
        <f t="shared" ref="Y21:Z24" si="5">M21</f>
        <v>0.2</v>
      </c>
      <c r="Z21" s="92">
        <f t="shared" si="5"/>
        <v>0.1</v>
      </c>
    </row>
    <row r="22" spans="1:26" s="94" customFormat="1" ht="105" customHeight="1" x14ac:dyDescent="0.2">
      <c r="A22" s="80" t="s">
        <v>253</v>
      </c>
      <c r="B22" s="80" t="s">
        <v>222</v>
      </c>
      <c r="C22" s="130" t="s">
        <v>27</v>
      </c>
      <c r="D22" s="92">
        <v>49.2</v>
      </c>
      <c r="E22" s="90">
        <v>0.15</v>
      </c>
      <c r="F22" s="322"/>
      <c r="G22" s="322"/>
      <c r="H22" s="322"/>
      <c r="I22" s="76"/>
      <c r="J22" s="322"/>
      <c r="K22" s="76"/>
      <c r="L22" s="322">
        <v>8.9</v>
      </c>
      <c r="M22" s="322">
        <v>9</v>
      </c>
      <c r="N22" s="322">
        <v>9.4</v>
      </c>
      <c r="O22" s="322"/>
      <c r="P22" s="322"/>
      <c r="Q22" s="76"/>
      <c r="R22" s="322"/>
      <c r="S22" s="322"/>
      <c r="T22" s="322"/>
      <c r="U22" s="76">
        <v>3</v>
      </c>
      <c r="V22" s="322">
        <v>49.8</v>
      </c>
      <c r="W22" s="76">
        <v>90</v>
      </c>
      <c r="X22" s="322">
        <f>L22</f>
        <v>8.9</v>
      </c>
      <c r="Y22" s="322">
        <f>M22</f>
        <v>9</v>
      </c>
      <c r="Z22" s="322">
        <f>N22</f>
        <v>9.4</v>
      </c>
    </row>
    <row r="23" spans="1:26" s="94" customFormat="1" ht="30.75" customHeight="1" x14ac:dyDescent="0.2">
      <c r="A23" s="80" t="s">
        <v>254</v>
      </c>
      <c r="B23" s="80" t="s">
        <v>249</v>
      </c>
      <c r="C23" s="130" t="s">
        <v>27</v>
      </c>
      <c r="D23" s="92">
        <v>49.2</v>
      </c>
      <c r="E23" s="90">
        <v>0.2</v>
      </c>
      <c r="F23" s="322"/>
      <c r="G23" s="322"/>
      <c r="H23" s="322"/>
      <c r="I23" s="322"/>
      <c r="J23" s="322"/>
      <c r="K23" s="76"/>
      <c r="L23" s="322">
        <v>0.7</v>
      </c>
      <c r="M23" s="322">
        <v>0.8</v>
      </c>
      <c r="N23" s="322">
        <v>0.7</v>
      </c>
      <c r="O23" s="76"/>
      <c r="P23" s="322"/>
      <c r="Q23" s="76"/>
      <c r="R23" s="322"/>
      <c r="S23" s="322"/>
      <c r="T23" s="322"/>
      <c r="U23" s="76">
        <v>3</v>
      </c>
      <c r="V23" s="322">
        <v>49.8</v>
      </c>
      <c r="W23" s="76">
        <v>90</v>
      </c>
      <c r="X23" s="92">
        <f t="shared" ref="X23:X24" si="6">L23</f>
        <v>0.7</v>
      </c>
      <c r="Y23" s="92">
        <f t="shared" si="5"/>
        <v>0.8</v>
      </c>
      <c r="Z23" s="92">
        <f t="shared" si="5"/>
        <v>0.7</v>
      </c>
    </row>
    <row r="24" spans="1:26" s="94" customFormat="1" ht="65.25" customHeight="1" x14ac:dyDescent="0.2">
      <c r="A24" s="80" t="s">
        <v>255</v>
      </c>
      <c r="B24" s="80" t="s">
        <v>103</v>
      </c>
      <c r="C24" s="130" t="s">
        <v>27</v>
      </c>
      <c r="D24" s="92">
        <v>49.2</v>
      </c>
      <c r="E24" s="90">
        <v>0.15</v>
      </c>
      <c r="F24" s="322"/>
      <c r="G24" s="322"/>
      <c r="H24" s="322"/>
      <c r="I24" s="322"/>
      <c r="J24" s="322"/>
      <c r="K24" s="76"/>
      <c r="L24" s="322">
        <v>0.5</v>
      </c>
      <c r="M24" s="322">
        <v>0.6</v>
      </c>
      <c r="N24" s="322">
        <v>0.6</v>
      </c>
      <c r="O24" s="76"/>
      <c r="P24" s="322"/>
      <c r="Q24" s="76"/>
      <c r="R24" s="322"/>
      <c r="S24" s="322"/>
      <c r="T24" s="322"/>
      <c r="U24" s="76">
        <v>1</v>
      </c>
      <c r="V24" s="322">
        <v>49.8</v>
      </c>
      <c r="W24" s="76">
        <v>100</v>
      </c>
      <c r="X24" s="92">
        <f t="shared" si="6"/>
        <v>0.5</v>
      </c>
      <c r="Y24" s="92">
        <f t="shared" si="5"/>
        <v>0.6</v>
      </c>
      <c r="Z24" s="92">
        <f t="shared" si="5"/>
        <v>0.6</v>
      </c>
    </row>
    <row r="25" spans="1:26" s="94" customFormat="1" x14ac:dyDescent="0.2">
      <c r="A25" s="89" t="s">
        <v>256</v>
      </c>
      <c r="B25" s="89" t="s">
        <v>251</v>
      </c>
      <c r="C25" s="130" t="s">
        <v>27</v>
      </c>
      <c r="D25" s="92">
        <v>49.2</v>
      </c>
      <c r="E25" s="90">
        <v>0.15</v>
      </c>
      <c r="F25" s="92"/>
      <c r="G25" s="92"/>
      <c r="H25" s="92"/>
      <c r="I25" s="92"/>
      <c r="J25" s="92"/>
      <c r="K25" s="92"/>
      <c r="L25" s="92">
        <v>0.2</v>
      </c>
      <c r="M25" s="92">
        <v>0.3</v>
      </c>
      <c r="N25" s="92">
        <v>0.3</v>
      </c>
      <c r="O25" s="92"/>
      <c r="P25" s="322"/>
      <c r="Q25" s="76"/>
      <c r="R25" s="322"/>
      <c r="S25" s="322"/>
      <c r="T25" s="92"/>
      <c r="U25" s="92"/>
      <c r="V25" s="92"/>
      <c r="W25" s="92"/>
      <c r="X25" s="92"/>
      <c r="Y25" s="92"/>
      <c r="Z25" s="92"/>
    </row>
    <row r="26" spans="1:26" ht="83.25" customHeight="1" x14ac:dyDescent="0.2">
      <c r="A26" s="89" t="s">
        <v>257</v>
      </c>
      <c r="B26" s="89" t="s">
        <v>206</v>
      </c>
      <c r="C26" s="130" t="s">
        <v>27</v>
      </c>
      <c r="D26" s="130">
        <v>49.2</v>
      </c>
      <c r="E26" s="130">
        <v>0.15</v>
      </c>
      <c r="F26" s="130"/>
      <c r="G26" s="347"/>
      <c r="H26" s="347"/>
      <c r="I26" s="347"/>
      <c r="J26" s="347"/>
      <c r="K26" s="347"/>
      <c r="L26" s="323">
        <v>1.4</v>
      </c>
      <c r="M26" s="130">
        <v>1.5</v>
      </c>
      <c r="N26" s="130">
        <v>1.6</v>
      </c>
      <c r="O26" s="130"/>
      <c r="P26" s="130"/>
      <c r="Q26" s="130"/>
      <c r="R26" s="130"/>
      <c r="S26" s="130"/>
      <c r="T26" s="130"/>
      <c r="U26" s="130">
        <v>1</v>
      </c>
      <c r="V26" s="130">
        <v>49.8</v>
      </c>
      <c r="W26" s="130">
        <v>100</v>
      </c>
      <c r="X26" s="323">
        <f>L26</f>
        <v>1.4</v>
      </c>
      <c r="Y26" s="130">
        <f t="shared" ref="Y26:Z28" si="7">M26</f>
        <v>1.5</v>
      </c>
      <c r="Z26" s="130">
        <f t="shared" si="7"/>
        <v>1.6</v>
      </c>
    </row>
    <row r="27" spans="1:26" s="94" customFormat="1" ht="40.5" customHeight="1" x14ac:dyDescent="0.2">
      <c r="A27" s="80" t="s">
        <v>258</v>
      </c>
      <c r="B27" s="80" t="s">
        <v>106</v>
      </c>
      <c r="C27" s="76" t="s">
        <v>27</v>
      </c>
      <c r="D27" s="322">
        <v>49.2</v>
      </c>
      <c r="E27" s="322">
        <v>0.15</v>
      </c>
      <c r="F27" s="322"/>
      <c r="G27" s="322"/>
      <c r="H27" s="322"/>
      <c r="I27" s="322"/>
      <c r="J27" s="322"/>
      <c r="K27" s="76"/>
      <c r="L27" s="322">
        <v>0.3</v>
      </c>
      <c r="M27" s="322">
        <v>0.3</v>
      </c>
      <c r="N27" s="322">
        <v>0.3</v>
      </c>
      <c r="O27" s="76"/>
      <c r="P27" s="322"/>
      <c r="Q27" s="76"/>
      <c r="R27" s="322"/>
      <c r="S27" s="322"/>
      <c r="T27" s="322"/>
      <c r="U27" s="76">
        <v>1</v>
      </c>
      <c r="V27" s="322">
        <v>49.8</v>
      </c>
      <c r="W27" s="76">
        <v>100</v>
      </c>
      <c r="X27" s="130">
        <f t="shared" ref="X27:X28" si="8">L27</f>
        <v>0.3</v>
      </c>
      <c r="Y27" s="130">
        <f t="shared" si="7"/>
        <v>0.3</v>
      </c>
      <c r="Z27" s="130">
        <f t="shared" si="7"/>
        <v>0.3</v>
      </c>
    </row>
    <row r="28" spans="1:26" s="94" customFormat="1" ht="83.25" customHeight="1" x14ac:dyDescent="0.2">
      <c r="A28" s="80" t="s">
        <v>259</v>
      </c>
      <c r="B28" s="80" t="s">
        <v>260</v>
      </c>
      <c r="C28" s="76" t="s">
        <v>27</v>
      </c>
      <c r="D28" s="322">
        <v>49.2</v>
      </c>
      <c r="E28" s="90">
        <v>0.15</v>
      </c>
      <c r="F28" s="322"/>
      <c r="G28" s="322"/>
      <c r="H28" s="322"/>
      <c r="I28" s="322"/>
      <c r="J28" s="322"/>
      <c r="K28" s="76"/>
      <c r="L28" s="322">
        <v>0.5</v>
      </c>
      <c r="M28" s="322">
        <v>0.6</v>
      </c>
      <c r="N28" s="322">
        <v>0.6</v>
      </c>
      <c r="O28" s="76"/>
      <c r="P28" s="322"/>
      <c r="Q28" s="76"/>
      <c r="R28" s="322"/>
      <c r="S28" s="322"/>
      <c r="T28" s="322"/>
      <c r="U28" s="76">
        <v>1</v>
      </c>
      <c r="V28" s="322">
        <v>49.8</v>
      </c>
      <c r="W28" s="76">
        <v>100</v>
      </c>
      <c r="X28" s="130">
        <f t="shared" si="8"/>
        <v>0.5</v>
      </c>
      <c r="Y28" s="130">
        <f t="shared" si="7"/>
        <v>0.6</v>
      </c>
      <c r="Z28" s="130">
        <f t="shared" si="7"/>
        <v>0.6</v>
      </c>
    </row>
    <row r="29" spans="1:26" s="94" customFormat="1" ht="25.5" x14ac:dyDescent="0.2">
      <c r="A29" s="80" t="s">
        <v>261</v>
      </c>
      <c r="B29" s="80" t="s">
        <v>262</v>
      </c>
      <c r="C29" s="76" t="s">
        <v>27</v>
      </c>
      <c r="D29" s="322">
        <v>49.2</v>
      </c>
      <c r="E29" s="90">
        <v>0.15</v>
      </c>
      <c r="F29" s="322"/>
      <c r="G29" s="322"/>
      <c r="H29" s="322"/>
      <c r="I29" s="76"/>
      <c r="J29" s="322"/>
      <c r="K29" s="76"/>
      <c r="L29" s="322">
        <f>1.2</f>
        <v>1.2</v>
      </c>
      <c r="M29" s="322">
        <v>1.7</v>
      </c>
      <c r="N29" s="322">
        <v>1.6</v>
      </c>
      <c r="O29" s="322"/>
      <c r="P29" s="322"/>
      <c r="Q29" s="76"/>
      <c r="R29" s="76"/>
      <c r="S29" s="76"/>
      <c r="T29" s="76"/>
      <c r="U29" s="76"/>
      <c r="V29" s="322"/>
      <c r="W29" s="76"/>
      <c r="X29" s="90"/>
      <c r="Y29" s="92"/>
      <c r="Z29" s="92"/>
    </row>
    <row r="30" spans="1:26" s="94" customFormat="1" x14ac:dyDescent="0.2">
      <c r="A30" s="80" t="s">
        <v>263</v>
      </c>
      <c r="B30" s="80" t="s">
        <v>262</v>
      </c>
      <c r="C30" s="76" t="s">
        <v>27</v>
      </c>
      <c r="D30" s="322">
        <v>49.2</v>
      </c>
      <c r="E30" s="90">
        <v>0.15</v>
      </c>
      <c r="F30" s="322"/>
      <c r="G30" s="322"/>
      <c r="H30" s="322"/>
      <c r="I30" s="76"/>
      <c r="J30" s="322"/>
      <c r="K30" s="76"/>
      <c r="L30" s="322">
        <v>0.9</v>
      </c>
      <c r="M30" s="322">
        <v>0.9</v>
      </c>
      <c r="N30" s="322">
        <v>1.1000000000000001</v>
      </c>
      <c r="O30" s="322"/>
      <c r="P30" s="322"/>
      <c r="Q30" s="76"/>
      <c r="R30" s="76"/>
      <c r="S30" s="76"/>
      <c r="T30" s="76"/>
      <c r="U30" s="76"/>
      <c r="V30" s="322"/>
      <c r="W30" s="76"/>
      <c r="X30" s="322"/>
      <c r="Y30" s="92"/>
      <c r="Z30" s="92"/>
    </row>
    <row r="31" spans="1:26" s="94" customFormat="1" ht="18" customHeight="1" x14ac:dyDescent="0.2">
      <c r="A31" s="80" t="s">
        <v>264</v>
      </c>
      <c r="B31" s="80" t="s">
        <v>265</v>
      </c>
      <c r="C31" s="76" t="s">
        <v>27</v>
      </c>
      <c r="D31" s="322">
        <v>49.2</v>
      </c>
      <c r="E31" s="90">
        <v>0.15</v>
      </c>
      <c r="F31" s="322"/>
      <c r="G31" s="322"/>
      <c r="H31" s="322"/>
      <c r="I31" s="76"/>
      <c r="J31" s="322"/>
      <c r="K31" s="76"/>
      <c r="L31" s="322">
        <v>2.6</v>
      </c>
      <c r="M31" s="322">
        <v>3</v>
      </c>
      <c r="N31" s="322">
        <v>2.7</v>
      </c>
      <c r="O31" s="322"/>
      <c r="P31" s="322"/>
      <c r="Q31" s="76"/>
      <c r="R31" s="76"/>
      <c r="S31" s="76"/>
      <c r="T31" s="76"/>
      <c r="U31" s="76">
        <v>3</v>
      </c>
      <c r="V31" s="322">
        <v>49.8</v>
      </c>
      <c r="W31" s="76">
        <v>90</v>
      </c>
      <c r="X31" s="322">
        <f>L31</f>
        <v>2.6</v>
      </c>
      <c r="Y31" s="322">
        <f t="shared" ref="Y31:Z31" si="9">M31</f>
        <v>3</v>
      </c>
      <c r="Z31" s="322">
        <f t="shared" si="9"/>
        <v>2.7</v>
      </c>
    </row>
    <row r="32" spans="1:26" s="134" customFormat="1" ht="29.25" customHeight="1" x14ac:dyDescent="0.2">
      <c r="A32" s="283" t="s">
        <v>266</v>
      </c>
      <c r="B32" s="37" t="s">
        <v>127</v>
      </c>
      <c r="C32" s="10" t="s">
        <v>27</v>
      </c>
      <c r="D32" s="25">
        <v>49.2</v>
      </c>
      <c r="E32" s="25">
        <v>0.2</v>
      </c>
      <c r="F32" s="25"/>
      <c r="G32" s="25"/>
      <c r="H32" s="25"/>
      <c r="I32" s="28"/>
      <c r="J32" s="25"/>
      <c r="K32" s="28"/>
      <c r="L32" s="25">
        <v>0.6</v>
      </c>
      <c r="M32" s="25">
        <v>0.8</v>
      </c>
      <c r="N32" s="25">
        <v>0.6</v>
      </c>
      <c r="O32" s="28"/>
      <c r="P32" s="25"/>
      <c r="Q32" s="28"/>
      <c r="R32" s="25"/>
      <c r="S32" s="30"/>
      <c r="T32" s="30"/>
      <c r="U32" s="30">
        <v>1</v>
      </c>
      <c r="V32" s="25">
        <v>49.8</v>
      </c>
      <c r="W32" s="28">
        <v>100</v>
      </c>
      <c r="X32" s="25">
        <f>L32</f>
        <v>0.6</v>
      </c>
      <c r="Y32" s="25">
        <f>M32</f>
        <v>0.8</v>
      </c>
      <c r="Z32" s="25">
        <f>N32</f>
        <v>0.6</v>
      </c>
    </row>
    <row r="33" spans="1:26" s="94" customFormat="1" ht="27" customHeight="1" x14ac:dyDescent="0.2">
      <c r="A33" s="80" t="s">
        <v>305</v>
      </c>
      <c r="B33" s="80" t="s">
        <v>306</v>
      </c>
      <c r="C33" s="76">
        <v>1</v>
      </c>
      <c r="D33" s="322">
        <v>48.8</v>
      </c>
      <c r="E33" s="322">
        <v>0.3</v>
      </c>
      <c r="F33" s="322"/>
      <c r="G33" s="322"/>
      <c r="H33" s="322"/>
      <c r="I33" s="76">
        <v>2</v>
      </c>
      <c r="J33" s="322">
        <v>49</v>
      </c>
      <c r="K33" s="76">
        <v>10</v>
      </c>
      <c r="L33" s="322">
        <v>1.3</v>
      </c>
      <c r="M33" s="322">
        <v>2</v>
      </c>
      <c r="N33" s="322">
        <v>1.7</v>
      </c>
      <c r="O33" s="76"/>
      <c r="P33" s="322"/>
      <c r="Q33" s="76"/>
      <c r="R33" s="322"/>
      <c r="S33" s="322"/>
      <c r="T33" s="322"/>
      <c r="U33" s="322"/>
      <c r="V33" s="322"/>
      <c r="W33" s="76"/>
      <c r="X33" s="322"/>
      <c r="Y33" s="92"/>
      <c r="Z33" s="92"/>
    </row>
    <row r="34" spans="1:26" s="299" customFormat="1" ht="116.25" customHeight="1" x14ac:dyDescent="0.2">
      <c r="A34" s="37" t="s">
        <v>307</v>
      </c>
      <c r="B34" s="37" t="s">
        <v>308</v>
      </c>
      <c r="C34" s="10">
        <v>1</v>
      </c>
      <c r="D34" s="25">
        <v>48.8</v>
      </c>
      <c r="E34" s="29">
        <v>0.15</v>
      </c>
      <c r="F34" s="25">
        <v>5.2</v>
      </c>
      <c r="G34" s="25"/>
      <c r="H34" s="25"/>
      <c r="I34" s="28">
        <v>2</v>
      </c>
      <c r="J34" s="25">
        <v>49</v>
      </c>
      <c r="K34" s="28">
        <v>10</v>
      </c>
      <c r="L34" s="25">
        <v>3.7</v>
      </c>
      <c r="M34" s="25">
        <v>4.7</v>
      </c>
      <c r="N34" s="25">
        <v>4.4000000000000004</v>
      </c>
      <c r="O34" s="29"/>
      <c r="P34" s="25"/>
      <c r="Q34" s="28"/>
      <c r="R34" s="29"/>
      <c r="S34" s="30"/>
      <c r="T34" s="30"/>
      <c r="U34" s="30">
        <v>6</v>
      </c>
      <c r="V34" s="25">
        <v>49.8</v>
      </c>
      <c r="W34" s="28">
        <v>75</v>
      </c>
      <c r="X34" s="25">
        <f>L34</f>
        <v>3.7</v>
      </c>
      <c r="Y34" s="25">
        <f>M34</f>
        <v>4.7</v>
      </c>
      <c r="Z34" s="25">
        <f>N34</f>
        <v>4.4000000000000004</v>
      </c>
    </row>
    <row r="35" spans="1:26" s="94" customFormat="1" ht="66" customHeight="1" x14ac:dyDescent="0.2">
      <c r="A35" s="80" t="s">
        <v>309</v>
      </c>
      <c r="B35" s="80" t="s">
        <v>71</v>
      </c>
      <c r="C35" s="76">
        <v>1</v>
      </c>
      <c r="D35" s="322">
        <v>48.8</v>
      </c>
      <c r="E35" s="90">
        <v>0.15</v>
      </c>
      <c r="F35" s="322"/>
      <c r="G35" s="322"/>
      <c r="H35" s="322"/>
      <c r="I35" s="76">
        <v>2</v>
      </c>
      <c r="J35" s="322">
        <v>49</v>
      </c>
      <c r="K35" s="76">
        <v>10</v>
      </c>
      <c r="L35" s="322">
        <v>1.6</v>
      </c>
      <c r="M35" s="322">
        <v>2.2999999999999998</v>
      </c>
      <c r="N35" s="322">
        <v>2.1</v>
      </c>
      <c r="O35" s="322"/>
      <c r="P35" s="322"/>
      <c r="Q35" s="76"/>
      <c r="R35" s="76"/>
      <c r="S35" s="76"/>
      <c r="T35" s="76"/>
      <c r="U35" s="76"/>
      <c r="V35" s="322"/>
      <c r="W35" s="76"/>
      <c r="X35" s="322"/>
      <c r="Y35" s="322"/>
      <c r="Z35" s="322"/>
    </row>
    <row r="36" spans="1:26" s="94" customFormat="1" ht="25.5" x14ac:dyDescent="0.2">
      <c r="A36" s="80" t="s">
        <v>267</v>
      </c>
      <c r="B36" s="80" t="s">
        <v>310</v>
      </c>
      <c r="C36" s="76">
        <v>1</v>
      </c>
      <c r="D36" s="322">
        <v>48.8</v>
      </c>
      <c r="E36" s="90">
        <v>0.2</v>
      </c>
      <c r="F36" s="322"/>
      <c r="G36" s="322"/>
      <c r="H36" s="322"/>
      <c r="I36" s="76">
        <v>1</v>
      </c>
      <c r="J36" s="322">
        <v>49</v>
      </c>
      <c r="K36" s="76">
        <v>5</v>
      </c>
      <c r="L36" s="322">
        <v>2.5</v>
      </c>
      <c r="M36" s="322">
        <v>3</v>
      </c>
      <c r="N36" s="322">
        <v>2.9</v>
      </c>
      <c r="O36" s="322"/>
      <c r="P36" s="322"/>
      <c r="Q36" s="76"/>
      <c r="R36" s="76"/>
      <c r="S36" s="76"/>
      <c r="T36" s="76"/>
      <c r="U36" s="76"/>
      <c r="V36" s="322"/>
      <c r="W36" s="76"/>
      <c r="X36" s="322"/>
      <c r="Y36" s="322"/>
      <c r="Z36" s="322"/>
    </row>
    <row r="37" spans="1:26" s="94" customFormat="1" ht="63" customHeight="1" x14ac:dyDescent="0.2">
      <c r="A37" s="80" t="s">
        <v>311</v>
      </c>
      <c r="B37" s="80" t="s">
        <v>208</v>
      </c>
      <c r="C37" s="76">
        <v>1</v>
      </c>
      <c r="D37" s="322">
        <v>48.8</v>
      </c>
      <c r="E37" s="90">
        <v>0.15</v>
      </c>
      <c r="F37" s="322"/>
      <c r="G37" s="322"/>
      <c r="H37" s="322"/>
      <c r="I37" s="76">
        <v>1</v>
      </c>
      <c r="J37" s="322">
        <v>49</v>
      </c>
      <c r="K37" s="76">
        <v>5</v>
      </c>
      <c r="L37" s="322">
        <v>2.8</v>
      </c>
      <c r="M37" s="322">
        <v>2.9</v>
      </c>
      <c r="N37" s="322">
        <v>3</v>
      </c>
      <c r="O37" s="322"/>
      <c r="P37" s="322"/>
      <c r="Q37" s="76"/>
      <c r="R37" s="76"/>
      <c r="S37" s="76"/>
      <c r="T37" s="76"/>
      <c r="U37" s="76">
        <v>6</v>
      </c>
      <c r="V37" s="322">
        <v>49.8</v>
      </c>
      <c r="W37" s="76">
        <v>75</v>
      </c>
      <c r="X37" s="322">
        <f t="shared" ref="X37:X41" si="10">L37</f>
        <v>2.8</v>
      </c>
      <c r="Y37" s="322">
        <f t="shared" ref="Y37:Z41" si="11">M37</f>
        <v>2.9</v>
      </c>
      <c r="Z37" s="322">
        <f t="shared" si="11"/>
        <v>3</v>
      </c>
    </row>
    <row r="38" spans="1:26" s="94" customFormat="1" ht="78" customHeight="1" x14ac:dyDescent="0.2">
      <c r="A38" s="80" t="s">
        <v>312</v>
      </c>
      <c r="B38" s="80" t="s">
        <v>104</v>
      </c>
      <c r="C38" s="76">
        <v>1</v>
      </c>
      <c r="D38" s="322">
        <v>48.8</v>
      </c>
      <c r="E38" s="90">
        <v>0.15</v>
      </c>
      <c r="F38" s="322"/>
      <c r="G38" s="322"/>
      <c r="H38" s="322"/>
      <c r="I38" s="76">
        <v>1</v>
      </c>
      <c r="J38" s="322">
        <v>49</v>
      </c>
      <c r="K38" s="76">
        <v>5</v>
      </c>
      <c r="L38" s="322">
        <v>6.1</v>
      </c>
      <c r="M38" s="322">
        <v>6.2</v>
      </c>
      <c r="N38" s="322">
        <v>6.3</v>
      </c>
      <c r="O38" s="76"/>
      <c r="P38" s="322"/>
      <c r="Q38" s="76"/>
      <c r="R38" s="322"/>
      <c r="S38" s="322"/>
      <c r="T38" s="322"/>
      <c r="U38" s="76">
        <v>7</v>
      </c>
      <c r="V38" s="322">
        <v>49.8</v>
      </c>
      <c r="W38" s="76">
        <v>70</v>
      </c>
      <c r="X38" s="322">
        <f t="shared" si="10"/>
        <v>6.1</v>
      </c>
      <c r="Y38" s="322">
        <f t="shared" si="11"/>
        <v>6.2</v>
      </c>
      <c r="Z38" s="322">
        <f t="shared" si="11"/>
        <v>6.3</v>
      </c>
    </row>
    <row r="39" spans="1:26" s="94" customFormat="1" ht="27.75" customHeight="1" x14ac:dyDescent="0.2">
      <c r="A39" s="80" t="s">
        <v>313</v>
      </c>
      <c r="B39" s="80" t="s">
        <v>314</v>
      </c>
      <c r="C39" s="76">
        <v>1</v>
      </c>
      <c r="D39" s="322">
        <v>48.8</v>
      </c>
      <c r="E39" s="90">
        <v>0.2</v>
      </c>
      <c r="F39" s="322"/>
      <c r="G39" s="322"/>
      <c r="H39" s="322"/>
      <c r="I39" s="76">
        <v>2</v>
      </c>
      <c r="J39" s="322">
        <v>49</v>
      </c>
      <c r="K39" s="76">
        <v>10</v>
      </c>
      <c r="L39" s="322">
        <v>1.8</v>
      </c>
      <c r="M39" s="322">
        <v>1.9</v>
      </c>
      <c r="N39" s="322">
        <v>2</v>
      </c>
      <c r="O39" s="322"/>
      <c r="P39" s="322"/>
      <c r="Q39" s="76"/>
      <c r="R39" s="76"/>
      <c r="S39" s="76"/>
      <c r="T39" s="76"/>
      <c r="U39" s="76">
        <v>6</v>
      </c>
      <c r="V39" s="322">
        <v>49.8</v>
      </c>
      <c r="W39" s="76">
        <v>75</v>
      </c>
      <c r="X39" s="322">
        <f t="shared" si="10"/>
        <v>1.8</v>
      </c>
      <c r="Y39" s="322">
        <f t="shared" si="11"/>
        <v>1.9</v>
      </c>
      <c r="Z39" s="322">
        <f t="shared" si="11"/>
        <v>2</v>
      </c>
    </row>
    <row r="40" spans="1:26" s="94" customFormat="1" ht="27.75" customHeight="1" x14ac:dyDescent="0.2">
      <c r="A40" s="80" t="s">
        <v>315</v>
      </c>
      <c r="B40" s="80" t="s">
        <v>316</v>
      </c>
      <c r="C40" s="76">
        <v>1</v>
      </c>
      <c r="D40" s="322">
        <v>48.8</v>
      </c>
      <c r="E40" s="90">
        <v>0.15</v>
      </c>
      <c r="F40" s="322"/>
      <c r="G40" s="322"/>
      <c r="H40" s="322"/>
      <c r="I40" s="76">
        <v>1</v>
      </c>
      <c r="J40" s="322">
        <v>49</v>
      </c>
      <c r="K40" s="76">
        <v>5</v>
      </c>
      <c r="L40" s="322">
        <v>3.4</v>
      </c>
      <c r="M40" s="322">
        <v>4.3</v>
      </c>
      <c r="N40" s="322">
        <v>4.0999999999999996</v>
      </c>
      <c r="O40" s="322"/>
      <c r="P40" s="322"/>
      <c r="Q40" s="76"/>
      <c r="R40" s="76"/>
      <c r="S40" s="76"/>
      <c r="T40" s="76"/>
      <c r="U40" s="76"/>
      <c r="V40" s="322"/>
      <c r="W40" s="76"/>
      <c r="X40" s="322"/>
      <c r="Y40" s="322"/>
      <c r="Z40" s="322"/>
    </row>
    <row r="41" spans="1:26" s="94" customFormat="1" ht="123.75" customHeight="1" x14ac:dyDescent="0.2">
      <c r="A41" s="80" t="s">
        <v>311</v>
      </c>
      <c r="B41" s="80" t="s">
        <v>319</v>
      </c>
      <c r="C41" s="76">
        <v>2</v>
      </c>
      <c r="D41" s="322">
        <v>48.7</v>
      </c>
      <c r="E41" s="90">
        <v>0.15</v>
      </c>
      <c r="F41" s="322"/>
      <c r="G41" s="322"/>
      <c r="H41" s="322"/>
      <c r="I41" s="76">
        <v>3</v>
      </c>
      <c r="J41" s="322">
        <v>49</v>
      </c>
      <c r="K41" s="76">
        <v>15</v>
      </c>
      <c r="L41" s="322">
        <v>14.8</v>
      </c>
      <c r="M41" s="322">
        <v>16.399999999999999</v>
      </c>
      <c r="N41" s="322">
        <v>17.399999999999999</v>
      </c>
      <c r="O41" s="322"/>
      <c r="P41" s="322"/>
      <c r="Q41" s="76"/>
      <c r="R41" s="76"/>
      <c r="S41" s="76"/>
      <c r="T41" s="76"/>
      <c r="U41" s="76">
        <v>8</v>
      </c>
      <c r="V41" s="322">
        <v>49.8</v>
      </c>
      <c r="W41" s="76">
        <v>65</v>
      </c>
      <c r="X41" s="322">
        <f t="shared" si="10"/>
        <v>14.8</v>
      </c>
      <c r="Y41" s="322">
        <f t="shared" si="11"/>
        <v>16.399999999999999</v>
      </c>
      <c r="Z41" s="322">
        <f t="shared" si="11"/>
        <v>17.399999999999999</v>
      </c>
    </row>
    <row r="42" spans="1:26" s="94" customFormat="1" ht="29.25" customHeight="1" x14ac:dyDescent="0.2">
      <c r="A42" s="80" t="s">
        <v>320</v>
      </c>
      <c r="B42" s="80" t="s">
        <v>321</v>
      </c>
      <c r="C42" s="76">
        <v>2</v>
      </c>
      <c r="D42" s="322">
        <v>48.7</v>
      </c>
      <c r="E42" s="90">
        <v>0.15</v>
      </c>
      <c r="F42" s="322"/>
      <c r="G42" s="322"/>
      <c r="H42" s="322"/>
      <c r="I42" s="76">
        <v>4</v>
      </c>
      <c r="J42" s="322">
        <v>49</v>
      </c>
      <c r="K42" s="76">
        <v>20</v>
      </c>
      <c r="L42" s="322">
        <f>3.2</f>
        <v>3.2</v>
      </c>
      <c r="M42" s="322">
        <v>4.9000000000000004</v>
      </c>
      <c r="N42" s="322">
        <v>4.7</v>
      </c>
      <c r="O42" s="322"/>
      <c r="P42" s="322"/>
      <c r="Q42" s="76"/>
      <c r="R42" s="322"/>
      <c r="S42" s="322"/>
      <c r="T42" s="322"/>
      <c r="U42" s="76"/>
      <c r="V42" s="322"/>
      <c r="W42" s="76"/>
      <c r="X42" s="322"/>
      <c r="Y42" s="76"/>
      <c r="Z42" s="92"/>
    </row>
    <row r="43" spans="1:26" s="94" customFormat="1" ht="40.5" customHeight="1" x14ac:dyDescent="0.2">
      <c r="A43" s="80" t="s">
        <v>322</v>
      </c>
      <c r="B43" s="80" t="s">
        <v>323</v>
      </c>
      <c r="C43" s="76">
        <v>2</v>
      </c>
      <c r="D43" s="322">
        <v>48.7</v>
      </c>
      <c r="E43" s="90">
        <v>0.15</v>
      </c>
      <c r="F43" s="322"/>
      <c r="G43" s="322"/>
      <c r="H43" s="322"/>
      <c r="I43" s="76">
        <v>4</v>
      </c>
      <c r="J43" s="322">
        <v>49</v>
      </c>
      <c r="K43" s="76">
        <v>20</v>
      </c>
      <c r="L43" s="322">
        <v>3.9</v>
      </c>
      <c r="M43" s="322">
        <v>4.4000000000000004</v>
      </c>
      <c r="N43" s="322">
        <v>4.2</v>
      </c>
      <c r="O43" s="322"/>
      <c r="P43" s="322"/>
      <c r="Q43" s="76"/>
      <c r="R43" s="76"/>
      <c r="S43" s="76"/>
      <c r="T43" s="76"/>
      <c r="U43" s="76">
        <v>9</v>
      </c>
      <c r="V43" s="322">
        <v>49.8</v>
      </c>
      <c r="W43" s="76">
        <v>60</v>
      </c>
      <c r="X43" s="322">
        <f>L43</f>
        <v>3.9</v>
      </c>
      <c r="Y43" s="322">
        <f t="shared" ref="Y43:Z44" si="12">M43</f>
        <v>4.4000000000000004</v>
      </c>
      <c r="Z43" s="322">
        <f t="shared" si="12"/>
        <v>4.2</v>
      </c>
    </row>
    <row r="44" spans="1:26" s="94" customFormat="1" ht="66" customHeight="1" x14ac:dyDescent="0.2">
      <c r="A44" s="80" t="s">
        <v>324</v>
      </c>
      <c r="B44" s="80" t="s">
        <v>207</v>
      </c>
      <c r="C44" s="76">
        <v>2</v>
      </c>
      <c r="D44" s="322">
        <v>48.7</v>
      </c>
      <c r="E44" s="90">
        <v>0.15</v>
      </c>
      <c r="F44" s="322"/>
      <c r="G44" s="322"/>
      <c r="H44" s="322"/>
      <c r="I44" s="76">
        <v>3</v>
      </c>
      <c r="J44" s="322">
        <v>49</v>
      </c>
      <c r="K44" s="76">
        <v>15</v>
      </c>
      <c r="L44" s="322">
        <v>4.0999999999999996</v>
      </c>
      <c r="M44" s="322">
        <v>5.3</v>
      </c>
      <c r="N44" s="322">
        <v>4.5</v>
      </c>
      <c r="O44" s="322"/>
      <c r="P44" s="322"/>
      <c r="Q44" s="76"/>
      <c r="R44" s="322"/>
      <c r="S44" s="322"/>
      <c r="T44" s="322"/>
      <c r="U44" s="76">
        <v>9</v>
      </c>
      <c r="V44" s="322">
        <v>49.8</v>
      </c>
      <c r="W44" s="76">
        <v>60</v>
      </c>
      <c r="X44" s="322">
        <f>L44</f>
        <v>4.0999999999999996</v>
      </c>
      <c r="Y44" s="322">
        <f t="shared" si="12"/>
        <v>5.3</v>
      </c>
      <c r="Z44" s="322">
        <f t="shared" si="12"/>
        <v>4.5</v>
      </c>
    </row>
    <row r="45" spans="1:26" s="299" customFormat="1" ht="96.75" customHeight="1" x14ac:dyDescent="0.2">
      <c r="A45" s="37" t="s">
        <v>325</v>
      </c>
      <c r="B45" s="37" t="s">
        <v>326</v>
      </c>
      <c r="C45" s="10">
        <v>2</v>
      </c>
      <c r="D45" s="25">
        <v>48.7</v>
      </c>
      <c r="E45" s="25">
        <v>0.2</v>
      </c>
      <c r="F45" s="25"/>
      <c r="G45" s="25"/>
      <c r="H45" s="25"/>
      <c r="I45" s="28">
        <v>4</v>
      </c>
      <c r="J45" s="25">
        <v>49</v>
      </c>
      <c r="K45" s="28">
        <v>20</v>
      </c>
      <c r="L45" s="25">
        <v>3.5</v>
      </c>
      <c r="M45" s="25">
        <v>4.0999999999999996</v>
      </c>
      <c r="N45" s="25">
        <v>3.8</v>
      </c>
      <c r="O45" s="29"/>
      <c r="P45" s="25"/>
      <c r="Q45" s="28"/>
      <c r="R45" s="29"/>
      <c r="S45" s="30"/>
      <c r="T45" s="30"/>
      <c r="U45" s="30">
        <v>9</v>
      </c>
      <c r="V45" s="25">
        <v>49.8</v>
      </c>
      <c r="W45" s="28">
        <v>60</v>
      </c>
      <c r="X45" s="25">
        <f>L45</f>
        <v>3.5</v>
      </c>
      <c r="Y45" s="25">
        <f>M45</f>
        <v>4.0999999999999996</v>
      </c>
      <c r="Z45" s="25">
        <f>N45</f>
        <v>3.8</v>
      </c>
    </row>
    <row r="46" spans="1:26" s="94" customFormat="1" ht="30" customHeight="1" x14ac:dyDescent="0.2">
      <c r="A46" s="80" t="s">
        <v>346</v>
      </c>
      <c r="B46" s="80" t="s">
        <v>347</v>
      </c>
      <c r="C46" s="76">
        <v>3</v>
      </c>
      <c r="D46" s="322">
        <v>48.6</v>
      </c>
      <c r="E46" s="90">
        <v>0.15</v>
      </c>
      <c r="F46" s="322"/>
      <c r="G46" s="322"/>
      <c r="H46" s="322"/>
      <c r="I46" s="76">
        <v>5</v>
      </c>
      <c r="J46" s="322">
        <v>48.9</v>
      </c>
      <c r="K46" s="76">
        <v>20</v>
      </c>
      <c r="L46" s="322">
        <v>10.7</v>
      </c>
      <c r="M46" s="322">
        <v>12.4</v>
      </c>
      <c r="N46" s="322">
        <v>12.1</v>
      </c>
      <c r="O46" s="322"/>
      <c r="P46" s="322"/>
      <c r="Q46" s="76"/>
      <c r="R46" s="76"/>
      <c r="S46" s="76"/>
      <c r="T46" s="76"/>
      <c r="U46" s="76"/>
      <c r="V46" s="322"/>
      <c r="W46" s="76"/>
      <c r="X46" s="90"/>
      <c r="Y46" s="92"/>
      <c r="Z46" s="92"/>
    </row>
    <row r="47" spans="1:26" s="94" customFormat="1" ht="28.5" customHeight="1" x14ac:dyDescent="0.2">
      <c r="A47" s="80" t="s">
        <v>348</v>
      </c>
      <c r="B47" s="80" t="s">
        <v>349</v>
      </c>
      <c r="C47" s="76">
        <v>4</v>
      </c>
      <c r="D47" s="322">
        <v>48.5</v>
      </c>
      <c r="E47" s="90">
        <v>0.15</v>
      </c>
      <c r="F47" s="322"/>
      <c r="G47" s="322"/>
      <c r="H47" s="322"/>
      <c r="I47" s="76">
        <v>6</v>
      </c>
      <c r="J47" s="322">
        <v>48.9</v>
      </c>
      <c r="K47" s="76">
        <v>25</v>
      </c>
      <c r="L47" s="322">
        <v>5.8</v>
      </c>
      <c r="M47" s="322">
        <v>7.3</v>
      </c>
      <c r="N47" s="322">
        <v>6.3</v>
      </c>
      <c r="O47" s="322"/>
      <c r="P47" s="322"/>
      <c r="Q47" s="76"/>
      <c r="R47" s="76"/>
      <c r="S47" s="76"/>
      <c r="T47" s="76"/>
      <c r="U47" s="76">
        <v>13</v>
      </c>
      <c r="V47" s="322">
        <v>49.8</v>
      </c>
      <c r="W47" s="76">
        <v>40</v>
      </c>
      <c r="X47" s="322">
        <f>L47</f>
        <v>5.8</v>
      </c>
      <c r="Y47" s="322">
        <f t="shared" ref="Y47:Z47" si="13">M47</f>
        <v>7.3</v>
      </c>
      <c r="Z47" s="322">
        <f t="shared" si="13"/>
        <v>6.3</v>
      </c>
    </row>
    <row r="48" spans="1:26" s="94" customFormat="1" ht="56.25" customHeight="1" x14ac:dyDescent="0.2">
      <c r="A48" s="80" t="s">
        <v>350</v>
      </c>
      <c r="B48" s="80" t="s">
        <v>351</v>
      </c>
      <c r="C48" s="76">
        <v>4</v>
      </c>
      <c r="D48" s="322">
        <v>48.5</v>
      </c>
      <c r="E48" s="90">
        <v>0.2</v>
      </c>
      <c r="F48" s="322"/>
      <c r="G48" s="322"/>
      <c r="H48" s="322"/>
      <c r="I48" s="76">
        <v>6</v>
      </c>
      <c r="J48" s="322">
        <v>48.9</v>
      </c>
      <c r="K48" s="76">
        <v>25</v>
      </c>
      <c r="L48" s="322">
        <v>4.3</v>
      </c>
      <c r="M48" s="322">
        <v>7.1</v>
      </c>
      <c r="N48" s="322">
        <v>6.2</v>
      </c>
      <c r="O48" s="322"/>
      <c r="P48" s="322"/>
      <c r="Q48" s="76"/>
      <c r="R48" s="76"/>
      <c r="S48" s="76"/>
      <c r="T48" s="76"/>
      <c r="U48" s="76"/>
      <c r="V48" s="322"/>
      <c r="W48" s="76"/>
      <c r="X48" s="322"/>
      <c r="Y48" s="76"/>
      <c r="Z48" s="92"/>
    </row>
    <row r="49" spans="1:26" s="94" customFormat="1" ht="65.25" customHeight="1" x14ac:dyDescent="0.2">
      <c r="A49" s="80" t="s">
        <v>352</v>
      </c>
      <c r="B49" s="80" t="s">
        <v>105</v>
      </c>
      <c r="C49" s="76">
        <v>4</v>
      </c>
      <c r="D49" s="322">
        <v>48.5</v>
      </c>
      <c r="E49" s="322">
        <v>0.2</v>
      </c>
      <c r="F49" s="322"/>
      <c r="G49" s="322"/>
      <c r="H49" s="322"/>
      <c r="I49" s="76">
        <v>6</v>
      </c>
      <c r="J49" s="322">
        <v>48.9</v>
      </c>
      <c r="K49" s="76">
        <v>25</v>
      </c>
      <c r="L49" s="322">
        <v>1.5</v>
      </c>
      <c r="M49" s="322">
        <v>2.2000000000000002</v>
      </c>
      <c r="N49" s="322">
        <v>2.1</v>
      </c>
      <c r="O49" s="76"/>
      <c r="P49" s="322"/>
      <c r="Q49" s="76"/>
      <c r="R49" s="322"/>
      <c r="S49" s="322"/>
      <c r="T49" s="322"/>
      <c r="U49" s="76">
        <v>12</v>
      </c>
      <c r="V49" s="322">
        <v>49.8</v>
      </c>
      <c r="W49" s="76">
        <v>45</v>
      </c>
      <c r="X49" s="322">
        <f>L49</f>
        <v>1.5</v>
      </c>
      <c r="Y49" s="322">
        <f t="shared" ref="Y49:Z53" si="14">M49</f>
        <v>2.2000000000000002</v>
      </c>
      <c r="Z49" s="322">
        <f t="shared" si="14"/>
        <v>2.1</v>
      </c>
    </row>
    <row r="50" spans="1:26" s="94" customFormat="1" ht="90.75" customHeight="1" x14ac:dyDescent="0.2">
      <c r="A50" s="80" t="s">
        <v>353</v>
      </c>
      <c r="B50" s="80" t="s">
        <v>119</v>
      </c>
      <c r="C50" s="76">
        <v>4</v>
      </c>
      <c r="D50" s="322">
        <v>48.5</v>
      </c>
      <c r="E50" s="90">
        <v>0.15</v>
      </c>
      <c r="F50" s="322"/>
      <c r="G50" s="322"/>
      <c r="H50" s="322"/>
      <c r="I50" s="76">
        <v>6</v>
      </c>
      <c r="J50" s="322">
        <v>48.9</v>
      </c>
      <c r="K50" s="76">
        <v>25</v>
      </c>
      <c r="L50" s="322">
        <v>2.8</v>
      </c>
      <c r="M50" s="322">
        <v>3.8</v>
      </c>
      <c r="N50" s="322">
        <v>2.9</v>
      </c>
      <c r="O50" s="322"/>
      <c r="P50" s="322"/>
      <c r="Q50" s="76"/>
      <c r="R50" s="322"/>
      <c r="S50" s="322"/>
      <c r="T50" s="322"/>
      <c r="U50" s="76">
        <v>12</v>
      </c>
      <c r="V50" s="322">
        <v>49.8</v>
      </c>
      <c r="W50" s="76">
        <v>45</v>
      </c>
      <c r="X50" s="322">
        <f t="shared" ref="X50:X51" si="15">L50</f>
        <v>2.8</v>
      </c>
      <c r="Y50" s="322">
        <f t="shared" si="14"/>
        <v>3.8</v>
      </c>
      <c r="Z50" s="322">
        <f t="shared" si="14"/>
        <v>2.9</v>
      </c>
    </row>
    <row r="51" spans="1:26" s="94" customFormat="1" ht="117" customHeight="1" x14ac:dyDescent="0.2">
      <c r="A51" s="80" t="s">
        <v>357</v>
      </c>
      <c r="B51" s="80" t="s">
        <v>358</v>
      </c>
      <c r="C51" s="76">
        <v>4</v>
      </c>
      <c r="D51" s="322">
        <v>48.5</v>
      </c>
      <c r="E51" s="90">
        <v>0.15</v>
      </c>
      <c r="F51" s="322"/>
      <c r="G51" s="322"/>
      <c r="H51" s="322"/>
      <c r="I51" s="76">
        <v>6</v>
      </c>
      <c r="J51" s="322">
        <v>48.9</v>
      </c>
      <c r="K51" s="76">
        <v>25</v>
      </c>
      <c r="L51" s="322">
        <v>7.5</v>
      </c>
      <c r="M51" s="322">
        <v>9.6999999999999993</v>
      </c>
      <c r="N51" s="322">
        <v>8.6999999999999993</v>
      </c>
      <c r="O51" s="322"/>
      <c r="P51" s="322"/>
      <c r="Q51" s="76"/>
      <c r="R51" s="76"/>
      <c r="S51" s="76"/>
      <c r="T51" s="76"/>
      <c r="U51" s="76">
        <v>13</v>
      </c>
      <c r="V51" s="322">
        <v>49.8</v>
      </c>
      <c r="W51" s="76">
        <v>40</v>
      </c>
      <c r="X51" s="322">
        <f t="shared" si="15"/>
        <v>7.5</v>
      </c>
      <c r="Y51" s="322">
        <f>M51</f>
        <v>9.6999999999999993</v>
      </c>
      <c r="Z51" s="322">
        <f t="shared" si="14"/>
        <v>8.6999999999999993</v>
      </c>
    </row>
    <row r="52" spans="1:26" s="94" customFormat="1" ht="38.25" x14ac:dyDescent="0.2">
      <c r="A52" s="80" t="s">
        <v>361</v>
      </c>
      <c r="B52" s="80" t="s">
        <v>362</v>
      </c>
      <c r="C52" s="76">
        <v>5</v>
      </c>
      <c r="D52" s="322">
        <v>48.4</v>
      </c>
      <c r="E52" s="90">
        <v>0.15</v>
      </c>
      <c r="F52" s="322"/>
      <c r="G52" s="322"/>
      <c r="H52" s="322"/>
      <c r="I52" s="76">
        <v>7</v>
      </c>
      <c r="J52" s="322">
        <v>48.9</v>
      </c>
      <c r="K52" s="76">
        <v>28</v>
      </c>
      <c r="L52" s="322">
        <v>9.1</v>
      </c>
      <c r="M52" s="322">
        <v>13</v>
      </c>
      <c r="N52" s="322">
        <v>12.7</v>
      </c>
      <c r="O52" s="322"/>
      <c r="P52" s="322"/>
      <c r="Q52" s="76"/>
      <c r="R52" s="76"/>
      <c r="S52" s="76"/>
      <c r="T52" s="76"/>
      <c r="U52" s="76">
        <v>16</v>
      </c>
      <c r="V52" s="322">
        <v>49.8</v>
      </c>
      <c r="W52" s="76">
        <v>25</v>
      </c>
      <c r="X52" s="322">
        <f t="shared" ref="X52:X57" si="16">L52</f>
        <v>9.1</v>
      </c>
      <c r="Y52" s="322">
        <f t="shared" si="14"/>
        <v>13</v>
      </c>
      <c r="Z52" s="322">
        <f t="shared" si="14"/>
        <v>12.7</v>
      </c>
    </row>
    <row r="53" spans="1:26" s="94" customFormat="1" ht="129.75" customHeight="1" x14ac:dyDescent="0.2">
      <c r="A53" s="80" t="str">
        <f>A52</f>
        <v>ПС 110 кВ Западная</v>
      </c>
      <c r="B53" s="80" t="s">
        <v>363</v>
      </c>
      <c r="C53" s="76">
        <f>C52</f>
        <v>5</v>
      </c>
      <c r="D53" s="322">
        <f t="shared" ref="D53:E53" si="17">D52</f>
        <v>48.4</v>
      </c>
      <c r="E53" s="90">
        <f t="shared" si="17"/>
        <v>0.15</v>
      </c>
      <c r="F53" s="322"/>
      <c r="G53" s="322"/>
      <c r="H53" s="322"/>
      <c r="I53" s="76">
        <f>I52</f>
        <v>7</v>
      </c>
      <c r="J53" s="322">
        <f>J52</f>
        <v>48.9</v>
      </c>
      <c r="K53" s="76">
        <f>K52</f>
        <v>28</v>
      </c>
      <c r="L53" s="322">
        <v>11.8</v>
      </c>
      <c r="M53" s="322">
        <v>17.5</v>
      </c>
      <c r="N53" s="322">
        <v>16.2</v>
      </c>
      <c r="O53" s="322"/>
      <c r="P53" s="322"/>
      <c r="Q53" s="76"/>
      <c r="R53" s="76"/>
      <c r="S53" s="76"/>
      <c r="T53" s="76"/>
      <c r="U53" s="76">
        <f>U52</f>
        <v>16</v>
      </c>
      <c r="V53" s="322">
        <f>V52</f>
        <v>49.8</v>
      </c>
      <c r="W53" s="76">
        <f>W52</f>
        <v>25</v>
      </c>
      <c r="X53" s="322">
        <f>L53</f>
        <v>11.8</v>
      </c>
      <c r="Y53" s="322">
        <f t="shared" si="14"/>
        <v>17.5</v>
      </c>
      <c r="Z53" s="322">
        <f t="shared" si="14"/>
        <v>16.2</v>
      </c>
    </row>
    <row r="54" spans="1:26" s="94" customFormat="1" ht="171.75" customHeight="1" x14ac:dyDescent="0.2">
      <c r="A54" s="80" t="s">
        <v>365</v>
      </c>
      <c r="B54" s="80" t="s">
        <v>366</v>
      </c>
      <c r="C54" s="76">
        <v>6</v>
      </c>
      <c r="D54" s="322">
        <v>48.3</v>
      </c>
      <c r="E54" s="90">
        <v>0.15</v>
      </c>
      <c r="F54" s="322"/>
      <c r="G54" s="322"/>
      <c r="H54" s="322"/>
      <c r="I54" s="76">
        <v>8</v>
      </c>
      <c r="J54" s="322">
        <v>48.9</v>
      </c>
      <c r="K54" s="76">
        <v>30</v>
      </c>
      <c r="L54" s="322">
        <v>18</v>
      </c>
      <c r="M54" s="322">
        <v>24.1</v>
      </c>
      <c r="N54" s="322">
        <v>24</v>
      </c>
      <c r="O54" s="322"/>
      <c r="P54" s="322"/>
      <c r="Q54" s="76"/>
      <c r="R54" s="76"/>
      <c r="S54" s="76"/>
      <c r="T54" s="76"/>
      <c r="U54" s="76">
        <v>19</v>
      </c>
      <c r="V54" s="322">
        <v>49.8</v>
      </c>
      <c r="W54" s="76">
        <v>10</v>
      </c>
      <c r="X54" s="322">
        <f t="shared" si="16"/>
        <v>18</v>
      </c>
      <c r="Y54" s="322">
        <f t="shared" ref="Y54:Z59" si="18">M54</f>
        <v>24.1</v>
      </c>
      <c r="Z54" s="322">
        <f t="shared" si="18"/>
        <v>24</v>
      </c>
    </row>
    <row r="55" spans="1:26" s="94" customFormat="1" ht="21" customHeight="1" x14ac:dyDescent="0.2">
      <c r="A55" s="80" t="s">
        <v>367</v>
      </c>
      <c r="B55" s="80" t="s">
        <v>369</v>
      </c>
      <c r="C55" s="76">
        <v>6</v>
      </c>
      <c r="D55" s="322">
        <v>48.3</v>
      </c>
      <c r="E55" s="90">
        <f>0.15</f>
        <v>0.15</v>
      </c>
      <c r="F55" s="322"/>
      <c r="G55" s="322"/>
      <c r="H55" s="322"/>
      <c r="I55" s="76">
        <v>8</v>
      </c>
      <c r="J55" s="322">
        <v>48.9</v>
      </c>
      <c r="K55" s="76">
        <v>30</v>
      </c>
      <c r="L55" s="322">
        <v>6.5</v>
      </c>
      <c r="M55" s="322">
        <v>6.1</v>
      </c>
      <c r="N55" s="322">
        <v>6.1</v>
      </c>
      <c r="O55" s="322"/>
      <c r="P55" s="322"/>
      <c r="Q55" s="76"/>
      <c r="R55" s="76"/>
      <c r="S55" s="76"/>
      <c r="T55" s="76"/>
      <c r="U55" s="76">
        <v>18</v>
      </c>
      <c r="V55" s="322">
        <v>49.8</v>
      </c>
      <c r="W55" s="76">
        <v>15</v>
      </c>
      <c r="X55" s="322">
        <f t="shared" si="16"/>
        <v>6.5</v>
      </c>
      <c r="Y55" s="322">
        <f t="shared" si="18"/>
        <v>6.1</v>
      </c>
      <c r="Z55" s="322">
        <f t="shared" si="18"/>
        <v>6.1</v>
      </c>
    </row>
    <row r="56" spans="1:26" s="94" customFormat="1" ht="22.5" customHeight="1" x14ac:dyDescent="0.2">
      <c r="A56" s="80" t="str">
        <f>A55</f>
        <v>ПС 110 кВ Гpязовец</v>
      </c>
      <c r="B56" s="80" t="s">
        <v>316</v>
      </c>
      <c r="C56" s="76">
        <f>C55</f>
        <v>6</v>
      </c>
      <c r="D56" s="322">
        <f>D55</f>
        <v>48.3</v>
      </c>
      <c r="E56" s="90">
        <f>E55</f>
        <v>0.15</v>
      </c>
      <c r="F56" s="322"/>
      <c r="G56" s="322"/>
      <c r="H56" s="322"/>
      <c r="I56" s="76">
        <f>I55</f>
        <v>8</v>
      </c>
      <c r="J56" s="322">
        <f>J55</f>
        <v>48.9</v>
      </c>
      <c r="K56" s="76">
        <f>K55</f>
        <v>30</v>
      </c>
      <c r="L56" s="322">
        <v>6.6</v>
      </c>
      <c r="M56" s="322">
        <v>8.1</v>
      </c>
      <c r="N56" s="322">
        <v>6.8</v>
      </c>
      <c r="O56" s="322"/>
      <c r="P56" s="322"/>
      <c r="Q56" s="76"/>
      <c r="R56" s="76"/>
      <c r="S56" s="76"/>
      <c r="T56" s="76"/>
      <c r="U56" s="76">
        <f>U55</f>
        <v>18</v>
      </c>
      <c r="V56" s="322">
        <f>V55</f>
        <v>49.8</v>
      </c>
      <c r="W56" s="76">
        <f>W55</f>
        <v>15</v>
      </c>
      <c r="X56" s="322">
        <f t="shared" si="16"/>
        <v>6.6</v>
      </c>
      <c r="Y56" s="322">
        <f t="shared" si="18"/>
        <v>8.1</v>
      </c>
      <c r="Z56" s="322">
        <f t="shared" si="18"/>
        <v>6.8</v>
      </c>
    </row>
    <row r="57" spans="1:26" s="94" customFormat="1" ht="29.25" customHeight="1" x14ac:dyDescent="0.2">
      <c r="A57" s="80" t="s">
        <v>393</v>
      </c>
      <c r="B57" s="80" t="s">
        <v>394</v>
      </c>
      <c r="C57" s="76">
        <v>9</v>
      </c>
      <c r="D57" s="322">
        <v>48</v>
      </c>
      <c r="E57" s="90">
        <v>0.15</v>
      </c>
      <c r="F57" s="322"/>
      <c r="G57" s="322"/>
      <c r="H57" s="322"/>
      <c r="I57" s="76">
        <v>11</v>
      </c>
      <c r="J57" s="322">
        <v>48.8</v>
      </c>
      <c r="K57" s="76">
        <v>35</v>
      </c>
      <c r="L57" s="322">
        <v>4.8</v>
      </c>
      <c r="M57" s="322">
        <v>6</v>
      </c>
      <c r="N57" s="322">
        <v>5.7</v>
      </c>
      <c r="O57" s="322"/>
      <c r="P57" s="322"/>
      <c r="Q57" s="76"/>
      <c r="R57" s="76"/>
      <c r="S57" s="76"/>
      <c r="T57" s="76"/>
      <c r="U57" s="76">
        <v>26</v>
      </c>
      <c r="V57" s="322">
        <v>49.7</v>
      </c>
      <c r="W57" s="76">
        <v>35</v>
      </c>
      <c r="X57" s="322">
        <f t="shared" si="16"/>
        <v>4.8</v>
      </c>
      <c r="Y57" s="322">
        <f>M57</f>
        <v>6</v>
      </c>
      <c r="Z57" s="322">
        <f>N57</f>
        <v>5.7</v>
      </c>
    </row>
    <row r="58" spans="1:26" s="94" customFormat="1" ht="70.5" customHeight="1" x14ac:dyDescent="0.2">
      <c r="A58" s="80" t="str">
        <f>A75</f>
        <v>ПС 220 кВ Вологда-Южная</v>
      </c>
      <c r="B58" s="80" t="s">
        <v>242</v>
      </c>
      <c r="C58" s="76">
        <v>9</v>
      </c>
      <c r="D58" s="322">
        <v>48</v>
      </c>
      <c r="E58" s="90">
        <v>0.15</v>
      </c>
      <c r="F58" s="322"/>
      <c r="G58" s="322"/>
      <c r="H58" s="322"/>
      <c r="I58" s="76">
        <v>11</v>
      </c>
      <c r="J58" s="322">
        <v>48.8</v>
      </c>
      <c r="K58" s="76">
        <v>35</v>
      </c>
      <c r="L58" s="322">
        <v>10.4</v>
      </c>
      <c r="M58" s="322">
        <v>12.4</v>
      </c>
      <c r="N58" s="322">
        <v>13.7</v>
      </c>
      <c r="O58" s="322"/>
      <c r="P58" s="322"/>
      <c r="Q58" s="76"/>
      <c r="R58" s="76"/>
      <c r="S58" s="76"/>
      <c r="T58" s="76"/>
      <c r="U58" s="76">
        <v>24</v>
      </c>
      <c r="V58" s="322">
        <v>49.7</v>
      </c>
      <c r="W58" s="76">
        <v>45</v>
      </c>
      <c r="X58" s="322">
        <f t="shared" ref="X58" si="19">L58</f>
        <v>10.4</v>
      </c>
      <c r="Y58" s="322">
        <f t="shared" ref="Y58" si="20">M58</f>
        <v>12.4</v>
      </c>
      <c r="Z58" s="322">
        <f t="shared" ref="Z58" si="21">N58</f>
        <v>13.7</v>
      </c>
    </row>
    <row r="59" spans="1:26" s="94" customFormat="1" ht="25.5" x14ac:dyDescent="0.2">
      <c r="A59" s="80" t="s">
        <v>393</v>
      </c>
      <c r="B59" s="80" t="s">
        <v>368</v>
      </c>
      <c r="C59" s="76">
        <v>10</v>
      </c>
      <c r="D59" s="322">
        <v>47.9</v>
      </c>
      <c r="E59" s="90">
        <v>0.15</v>
      </c>
      <c r="F59" s="322"/>
      <c r="G59" s="322"/>
      <c r="H59" s="322"/>
      <c r="I59" s="76">
        <v>12</v>
      </c>
      <c r="J59" s="322">
        <v>48.8</v>
      </c>
      <c r="K59" s="76">
        <v>40</v>
      </c>
      <c r="L59" s="322">
        <v>7</v>
      </c>
      <c r="M59" s="322">
        <v>8.3000000000000007</v>
      </c>
      <c r="N59" s="322">
        <v>10.199999999999999</v>
      </c>
      <c r="O59" s="322"/>
      <c r="P59" s="322"/>
      <c r="Q59" s="76"/>
      <c r="R59" s="76"/>
      <c r="S59" s="76"/>
      <c r="T59" s="76"/>
      <c r="U59" s="76">
        <v>26</v>
      </c>
      <c r="V59" s="322">
        <v>49.7</v>
      </c>
      <c r="W59" s="76">
        <v>35</v>
      </c>
      <c r="X59" s="322">
        <f>L59</f>
        <v>7</v>
      </c>
      <c r="Y59" s="322">
        <f t="shared" si="18"/>
        <v>8.3000000000000007</v>
      </c>
      <c r="Z59" s="322">
        <f t="shared" si="18"/>
        <v>10.199999999999999</v>
      </c>
    </row>
    <row r="60" spans="1:26" s="94" customFormat="1" ht="69.75" customHeight="1" x14ac:dyDescent="0.2">
      <c r="A60" s="80" t="str">
        <f>A59</f>
        <v>ПС 220 кВ Сокол</v>
      </c>
      <c r="B60" s="80" t="s">
        <v>397</v>
      </c>
      <c r="C60" s="76">
        <f>C59</f>
        <v>10</v>
      </c>
      <c r="D60" s="322">
        <f>D59</f>
        <v>47.9</v>
      </c>
      <c r="E60" s="90">
        <f>E59</f>
        <v>0.15</v>
      </c>
      <c r="F60" s="322"/>
      <c r="G60" s="322"/>
      <c r="H60" s="322"/>
      <c r="I60" s="76">
        <f>I59</f>
        <v>12</v>
      </c>
      <c r="J60" s="322">
        <f>J59</f>
        <v>48.8</v>
      </c>
      <c r="K60" s="76">
        <f>K59</f>
        <v>40</v>
      </c>
      <c r="L60" s="322">
        <v>6.3</v>
      </c>
      <c r="M60" s="322">
        <v>7.4</v>
      </c>
      <c r="N60" s="322">
        <v>7.6</v>
      </c>
      <c r="O60" s="322"/>
      <c r="P60" s="322"/>
      <c r="Q60" s="76"/>
      <c r="R60" s="76"/>
      <c r="S60" s="76"/>
      <c r="T60" s="76"/>
      <c r="U60" s="76">
        <f>U59</f>
        <v>26</v>
      </c>
      <c r="V60" s="322">
        <f>V59</f>
        <v>49.7</v>
      </c>
      <c r="W60" s="76">
        <f>W59</f>
        <v>35</v>
      </c>
      <c r="X60" s="322">
        <v>5.0999999999999996</v>
      </c>
      <c r="Y60" s="319">
        <v>6.2</v>
      </c>
      <c r="Z60" s="322">
        <v>6.3</v>
      </c>
    </row>
    <row r="61" spans="1:26" s="94" customFormat="1" ht="30" customHeight="1" x14ac:dyDescent="0.2">
      <c r="A61" s="80" t="str">
        <f>A58</f>
        <v>ПС 220 кВ Вологда-Южная</v>
      </c>
      <c r="B61" s="80" t="s">
        <v>399</v>
      </c>
      <c r="C61" s="76">
        <v>11</v>
      </c>
      <c r="D61" s="322">
        <v>47.8</v>
      </c>
      <c r="E61" s="90">
        <f>0.15</f>
        <v>0.15</v>
      </c>
      <c r="F61" s="322"/>
      <c r="G61" s="322"/>
      <c r="H61" s="322"/>
      <c r="I61" s="76">
        <v>13</v>
      </c>
      <c r="J61" s="322">
        <v>48.8</v>
      </c>
      <c r="K61" s="76">
        <v>44</v>
      </c>
      <c r="L61" s="322">
        <v>7.6</v>
      </c>
      <c r="M61" s="322">
        <v>13.6</v>
      </c>
      <c r="N61" s="322">
        <v>14.4</v>
      </c>
      <c r="O61" s="322"/>
      <c r="P61" s="322"/>
      <c r="Q61" s="76"/>
      <c r="R61" s="76"/>
      <c r="S61" s="76"/>
      <c r="T61" s="76"/>
      <c r="U61" s="76">
        <v>27</v>
      </c>
      <c r="V61" s="322">
        <v>49.7</v>
      </c>
      <c r="W61" s="76">
        <v>30</v>
      </c>
      <c r="X61" s="322">
        <f t="shared" ref="X61:X62" si="22">L61</f>
        <v>7.6</v>
      </c>
      <c r="Y61" s="322">
        <f t="shared" ref="Y61:Z63" si="23">M61</f>
        <v>13.6</v>
      </c>
      <c r="Z61" s="322">
        <f t="shared" si="23"/>
        <v>14.4</v>
      </c>
    </row>
    <row r="62" spans="1:26" s="94" customFormat="1" ht="26.25" customHeight="1" x14ac:dyDescent="0.2">
      <c r="A62" s="80" t="str">
        <f>A58</f>
        <v>ПС 220 кВ Вологда-Южная</v>
      </c>
      <c r="B62" s="80" t="s">
        <v>400</v>
      </c>
      <c r="C62" s="76">
        <v>11</v>
      </c>
      <c r="D62" s="322">
        <f>D61</f>
        <v>47.8</v>
      </c>
      <c r="E62" s="90">
        <f>E61</f>
        <v>0.15</v>
      </c>
      <c r="F62" s="322"/>
      <c r="G62" s="322"/>
      <c r="H62" s="322"/>
      <c r="I62" s="76">
        <v>13</v>
      </c>
      <c r="J62" s="322">
        <f>J61</f>
        <v>48.8</v>
      </c>
      <c r="K62" s="76">
        <f>K61</f>
        <v>44</v>
      </c>
      <c r="L62" s="322">
        <v>19.8</v>
      </c>
      <c r="M62" s="322">
        <v>23.5</v>
      </c>
      <c r="N62" s="322">
        <v>22.7</v>
      </c>
      <c r="O62" s="322"/>
      <c r="P62" s="322"/>
      <c r="Q62" s="76"/>
      <c r="R62" s="76"/>
      <c r="S62" s="76"/>
      <c r="T62" s="76"/>
      <c r="U62" s="76">
        <v>28</v>
      </c>
      <c r="V62" s="322">
        <f>V61</f>
        <v>49.7</v>
      </c>
      <c r="W62" s="76">
        <v>25</v>
      </c>
      <c r="X62" s="322">
        <f t="shared" si="22"/>
        <v>19.8</v>
      </c>
      <c r="Y62" s="322">
        <f t="shared" si="23"/>
        <v>23.5</v>
      </c>
      <c r="Z62" s="322">
        <f t="shared" si="23"/>
        <v>22.7</v>
      </c>
    </row>
    <row r="63" spans="1:26" s="94" customFormat="1" ht="54" customHeight="1" x14ac:dyDescent="0.2">
      <c r="A63" s="80" t="str">
        <f>A62</f>
        <v>ПС 220 кВ Вологда-Южная</v>
      </c>
      <c r="B63" s="80" t="s">
        <v>223</v>
      </c>
      <c r="C63" s="76">
        <v>13</v>
      </c>
      <c r="D63" s="322">
        <v>47.6</v>
      </c>
      <c r="E63" s="90">
        <v>0.15</v>
      </c>
      <c r="F63" s="322"/>
      <c r="G63" s="322"/>
      <c r="H63" s="322"/>
      <c r="I63" s="76">
        <v>15</v>
      </c>
      <c r="J63" s="322">
        <v>48.8</v>
      </c>
      <c r="K63" s="76">
        <v>48</v>
      </c>
      <c r="L63" s="322">
        <v>4.5</v>
      </c>
      <c r="M63" s="322">
        <v>5.3</v>
      </c>
      <c r="N63" s="322">
        <v>5.2</v>
      </c>
      <c r="O63" s="322"/>
      <c r="P63" s="322"/>
      <c r="Q63" s="76"/>
      <c r="R63" s="76"/>
      <c r="S63" s="76"/>
      <c r="T63" s="76"/>
      <c r="U63" s="76">
        <v>30</v>
      </c>
      <c r="V63" s="322">
        <v>49.7</v>
      </c>
      <c r="W63" s="76">
        <v>15</v>
      </c>
      <c r="X63" s="322">
        <f>L63</f>
        <v>4.5</v>
      </c>
      <c r="Y63" s="322">
        <f t="shared" si="23"/>
        <v>5.3</v>
      </c>
      <c r="Z63" s="322">
        <f t="shared" si="23"/>
        <v>5.2</v>
      </c>
    </row>
    <row r="64" spans="1:26" s="94" customFormat="1" ht="63.75" x14ac:dyDescent="0.2">
      <c r="A64" s="80" t="s">
        <v>413</v>
      </c>
      <c r="B64" s="80" t="s">
        <v>209</v>
      </c>
      <c r="C64" s="76">
        <v>17</v>
      </c>
      <c r="D64" s="322">
        <v>47</v>
      </c>
      <c r="E64" s="90">
        <f>0.15</f>
        <v>0.15</v>
      </c>
      <c r="F64" s="322"/>
      <c r="G64" s="322"/>
      <c r="H64" s="322"/>
      <c r="I64" s="76">
        <v>19</v>
      </c>
      <c r="J64" s="322">
        <v>48.7</v>
      </c>
      <c r="K64" s="76">
        <v>60</v>
      </c>
      <c r="L64" s="322">
        <v>44.6</v>
      </c>
      <c r="M64" s="322">
        <v>45</v>
      </c>
      <c r="N64" s="322">
        <v>44.8</v>
      </c>
      <c r="O64" s="322"/>
      <c r="P64" s="322"/>
      <c r="Q64" s="76"/>
      <c r="R64" s="76"/>
      <c r="S64" s="76"/>
      <c r="T64" s="76"/>
      <c r="U64" s="76">
        <v>30</v>
      </c>
      <c r="V64" s="322">
        <v>49.7</v>
      </c>
      <c r="W64" s="76">
        <v>10</v>
      </c>
      <c r="X64" s="322">
        <v>6.7</v>
      </c>
      <c r="Y64" s="322">
        <v>7.1</v>
      </c>
      <c r="Z64" s="322">
        <v>7</v>
      </c>
    </row>
    <row r="65" spans="1:26" s="94" customFormat="1" ht="24.75" customHeight="1" x14ac:dyDescent="0.2">
      <c r="A65" s="80" t="str">
        <f>A63</f>
        <v>ПС 220 кВ Вологда-Южная</v>
      </c>
      <c r="B65" s="80" t="s">
        <v>414</v>
      </c>
      <c r="C65" s="76">
        <v>17</v>
      </c>
      <c r="D65" s="322">
        <v>47</v>
      </c>
      <c r="E65" s="90">
        <v>0.15</v>
      </c>
      <c r="F65" s="322"/>
      <c r="G65" s="322"/>
      <c r="H65" s="322"/>
      <c r="I65" s="76">
        <v>19</v>
      </c>
      <c r="J65" s="322">
        <v>48.7</v>
      </c>
      <c r="K65" s="76">
        <v>60</v>
      </c>
      <c r="L65" s="322">
        <v>9.3000000000000007</v>
      </c>
      <c r="M65" s="322">
        <v>11.1</v>
      </c>
      <c r="N65" s="322">
        <v>10.3</v>
      </c>
      <c r="O65" s="322"/>
      <c r="P65" s="322"/>
      <c r="Q65" s="76"/>
      <c r="R65" s="76"/>
      <c r="S65" s="76"/>
      <c r="T65" s="76"/>
      <c r="U65" s="76">
        <v>31</v>
      </c>
      <c r="V65" s="322">
        <v>49.7</v>
      </c>
      <c r="W65" s="76">
        <v>10</v>
      </c>
      <c r="X65" s="322">
        <f>L65</f>
        <v>9.3000000000000007</v>
      </c>
      <c r="Y65" s="322">
        <f t="shared" ref="Y65:Z66" si="24">M65</f>
        <v>11.1</v>
      </c>
      <c r="Z65" s="322">
        <f t="shared" si="24"/>
        <v>10.3</v>
      </c>
    </row>
    <row r="66" spans="1:26" s="94" customFormat="1" ht="28.5" customHeight="1" x14ac:dyDescent="0.2">
      <c r="A66" s="80" t="s">
        <v>415</v>
      </c>
      <c r="B66" s="80" t="s">
        <v>416</v>
      </c>
      <c r="C66" s="76">
        <v>17</v>
      </c>
      <c r="D66" s="322">
        <v>47</v>
      </c>
      <c r="E66" s="90">
        <v>0.15</v>
      </c>
      <c r="F66" s="322"/>
      <c r="G66" s="322"/>
      <c r="H66" s="322"/>
      <c r="I66" s="76">
        <v>19</v>
      </c>
      <c r="J66" s="322">
        <v>48.7</v>
      </c>
      <c r="K66" s="76">
        <v>60</v>
      </c>
      <c r="L66" s="322">
        <v>8.6</v>
      </c>
      <c r="M66" s="322">
        <v>8.6</v>
      </c>
      <c r="N66" s="322">
        <v>8.6</v>
      </c>
      <c r="O66" s="322"/>
      <c r="P66" s="322"/>
      <c r="Q66" s="76"/>
      <c r="R66" s="76"/>
      <c r="S66" s="76"/>
      <c r="T66" s="76"/>
      <c r="U66" s="76">
        <v>30</v>
      </c>
      <c r="V66" s="322">
        <v>49.7</v>
      </c>
      <c r="W66" s="76">
        <v>15</v>
      </c>
      <c r="X66" s="322">
        <f>L66</f>
        <v>8.6</v>
      </c>
      <c r="Y66" s="322">
        <f t="shared" si="24"/>
        <v>8.6</v>
      </c>
      <c r="Z66" s="322">
        <f>N66</f>
        <v>8.6</v>
      </c>
    </row>
    <row r="67" spans="1:26" s="94" customFormat="1" ht="30" customHeight="1" x14ac:dyDescent="0.2">
      <c r="A67" s="80" t="str">
        <f>A60</f>
        <v>ПС 220 кВ Сокол</v>
      </c>
      <c r="B67" s="80" t="s">
        <v>426</v>
      </c>
      <c r="C67" s="130"/>
      <c r="D67" s="322"/>
      <c r="E67" s="322"/>
      <c r="F67" s="322"/>
      <c r="G67" s="322"/>
      <c r="H67" s="322"/>
      <c r="I67" s="322"/>
      <c r="J67" s="322"/>
      <c r="K67" s="76"/>
      <c r="L67" s="76"/>
      <c r="M67" s="76"/>
      <c r="N67" s="76"/>
      <c r="O67" s="76">
        <v>1</v>
      </c>
      <c r="P67" s="322">
        <v>49.1</v>
      </c>
      <c r="Q67" s="76">
        <v>5</v>
      </c>
      <c r="R67" s="322">
        <v>12</v>
      </c>
      <c r="S67" s="322">
        <v>14.1</v>
      </c>
      <c r="T67" s="322">
        <v>12.2</v>
      </c>
      <c r="U67" s="76">
        <v>4</v>
      </c>
      <c r="V67" s="322">
        <v>49.8</v>
      </c>
      <c r="W67" s="76">
        <v>85</v>
      </c>
      <c r="X67" s="322">
        <f>R67</f>
        <v>12</v>
      </c>
      <c r="Y67" s="322">
        <f t="shared" ref="Y67:Z67" si="25">S67</f>
        <v>14.1</v>
      </c>
      <c r="Z67" s="322">
        <f t="shared" si="25"/>
        <v>12.2</v>
      </c>
    </row>
    <row r="68" spans="1:26" s="94" customFormat="1" ht="106.5" customHeight="1" x14ac:dyDescent="0.2">
      <c r="A68" s="80" t="str">
        <f>A67</f>
        <v>ПС 220 кВ Сокол</v>
      </c>
      <c r="B68" s="80" t="s">
        <v>427</v>
      </c>
      <c r="C68" s="130"/>
      <c r="D68" s="322"/>
      <c r="E68" s="322"/>
      <c r="F68" s="322"/>
      <c r="G68" s="322"/>
      <c r="H68" s="322"/>
      <c r="I68" s="322"/>
      <c r="J68" s="322"/>
      <c r="K68" s="76"/>
      <c r="L68" s="76"/>
      <c r="M68" s="76"/>
      <c r="N68" s="76"/>
      <c r="O68" s="76">
        <f>O67</f>
        <v>1</v>
      </c>
      <c r="P68" s="322">
        <f>P67</f>
        <v>49.1</v>
      </c>
      <c r="Q68" s="76">
        <f>Q67</f>
        <v>5</v>
      </c>
      <c r="R68" s="322">
        <v>4.4000000000000004</v>
      </c>
      <c r="S68" s="322">
        <v>7.1</v>
      </c>
      <c r="T68" s="322">
        <v>7</v>
      </c>
      <c r="U68" s="76">
        <f>U67</f>
        <v>4</v>
      </c>
      <c r="V68" s="322">
        <f>V67</f>
        <v>49.8</v>
      </c>
      <c r="W68" s="76">
        <f>W67</f>
        <v>85</v>
      </c>
      <c r="X68" s="322">
        <v>4.2</v>
      </c>
      <c r="Y68" s="322">
        <v>6.8</v>
      </c>
      <c r="Z68" s="322">
        <v>6.7</v>
      </c>
    </row>
    <row r="69" spans="1:26" s="94" customFormat="1" ht="25.5" x14ac:dyDescent="0.2">
      <c r="A69" s="80" t="s">
        <v>428</v>
      </c>
      <c r="B69" s="80" t="s">
        <v>224</v>
      </c>
      <c r="C69" s="130"/>
      <c r="D69" s="322"/>
      <c r="E69" s="322"/>
      <c r="F69" s="322"/>
      <c r="G69" s="322"/>
      <c r="H69" s="322"/>
      <c r="I69" s="322"/>
      <c r="J69" s="322"/>
      <c r="K69" s="76"/>
      <c r="L69" s="76"/>
      <c r="M69" s="76"/>
      <c r="N69" s="76"/>
      <c r="O69" s="76">
        <v>1</v>
      </c>
      <c r="P69" s="322">
        <v>49.1</v>
      </c>
      <c r="Q69" s="76">
        <v>5</v>
      </c>
      <c r="R69" s="322">
        <v>3.8</v>
      </c>
      <c r="S69" s="322">
        <v>4.3</v>
      </c>
      <c r="T69" s="322">
        <v>4.0999999999999996</v>
      </c>
      <c r="U69" s="76">
        <v>4</v>
      </c>
      <c r="V69" s="322">
        <f>V12</f>
        <v>49.8</v>
      </c>
      <c r="W69" s="76">
        <v>85</v>
      </c>
      <c r="X69" s="322">
        <f>R69</f>
        <v>3.8</v>
      </c>
      <c r="Y69" s="322">
        <f t="shared" ref="Y69:Z69" si="26">S69</f>
        <v>4.3</v>
      </c>
      <c r="Z69" s="322">
        <f t="shared" si="26"/>
        <v>4.0999999999999996</v>
      </c>
    </row>
    <row r="70" spans="1:26" s="94" customFormat="1" ht="44.25" customHeight="1" x14ac:dyDescent="0.2">
      <c r="A70" s="80" t="s">
        <v>428</v>
      </c>
      <c r="B70" s="80" t="s">
        <v>429</v>
      </c>
      <c r="C70" s="76"/>
      <c r="D70" s="322"/>
      <c r="E70" s="322"/>
      <c r="F70" s="322"/>
      <c r="G70" s="322"/>
      <c r="H70" s="322"/>
      <c r="I70" s="76"/>
      <c r="J70" s="322"/>
      <c r="K70" s="76"/>
      <c r="L70" s="322"/>
      <c r="M70" s="322"/>
      <c r="N70" s="322"/>
      <c r="O70" s="76">
        <v>1</v>
      </c>
      <c r="P70" s="322">
        <v>49.1</v>
      </c>
      <c r="Q70" s="76">
        <v>5</v>
      </c>
      <c r="R70" s="322">
        <v>5.5</v>
      </c>
      <c r="S70" s="322">
        <v>10.4</v>
      </c>
      <c r="T70" s="322">
        <v>7.7</v>
      </c>
      <c r="U70" s="322"/>
      <c r="V70" s="322"/>
      <c r="W70" s="76"/>
      <c r="X70" s="322"/>
      <c r="Y70" s="92"/>
      <c r="Z70" s="92"/>
    </row>
    <row r="71" spans="1:26" s="94" customFormat="1" ht="51" x14ac:dyDescent="0.2">
      <c r="A71" s="80" t="s">
        <v>293</v>
      </c>
      <c r="B71" s="80" t="s">
        <v>226</v>
      </c>
      <c r="C71" s="76"/>
      <c r="D71" s="322"/>
      <c r="E71" s="322"/>
      <c r="F71" s="322"/>
      <c r="G71" s="322"/>
      <c r="H71" s="322"/>
      <c r="I71" s="322"/>
      <c r="J71" s="322"/>
      <c r="K71" s="76"/>
      <c r="L71" s="76"/>
      <c r="M71" s="76"/>
      <c r="N71" s="76"/>
      <c r="O71" s="76">
        <v>2</v>
      </c>
      <c r="P71" s="322">
        <v>49.1</v>
      </c>
      <c r="Q71" s="76">
        <v>10</v>
      </c>
      <c r="R71" s="322">
        <v>2.2999999999999998</v>
      </c>
      <c r="S71" s="322">
        <v>4.3</v>
      </c>
      <c r="T71" s="322">
        <v>5.0999999999999996</v>
      </c>
      <c r="U71" s="76"/>
      <c r="V71" s="322"/>
      <c r="W71" s="76"/>
      <c r="X71" s="322"/>
      <c r="Y71" s="92"/>
      <c r="Z71" s="92"/>
    </row>
    <row r="72" spans="1:26" s="94" customFormat="1" ht="40.5" customHeight="1" x14ac:dyDescent="0.2">
      <c r="A72" s="80" t="s">
        <v>431</v>
      </c>
      <c r="B72" s="80" t="s">
        <v>432</v>
      </c>
      <c r="C72" s="76"/>
      <c r="D72" s="322"/>
      <c r="E72" s="322"/>
      <c r="F72" s="322"/>
      <c r="G72" s="322"/>
      <c r="H72" s="322"/>
      <c r="I72" s="322"/>
      <c r="J72" s="322"/>
      <c r="K72" s="76"/>
      <c r="L72" s="76"/>
      <c r="M72" s="76"/>
      <c r="N72" s="76"/>
      <c r="O72" s="76">
        <v>2</v>
      </c>
      <c r="P72" s="322">
        <v>49.1</v>
      </c>
      <c r="Q72" s="76">
        <v>10</v>
      </c>
      <c r="R72" s="322">
        <v>1</v>
      </c>
      <c r="S72" s="322">
        <v>1.1000000000000001</v>
      </c>
      <c r="T72" s="322">
        <v>1.1000000000000001</v>
      </c>
      <c r="U72" s="76">
        <v>5</v>
      </c>
      <c r="V72" s="322">
        <v>49.8</v>
      </c>
      <c r="W72" s="76">
        <v>80</v>
      </c>
      <c r="X72" s="322">
        <f>R72</f>
        <v>1</v>
      </c>
      <c r="Y72" s="322">
        <f t="shared" ref="Y72:Z72" si="27">S72</f>
        <v>1.1000000000000001</v>
      </c>
      <c r="Z72" s="322">
        <f t="shared" si="27"/>
        <v>1.1000000000000001</v>
      </c>
    </row>
    <row r="73" spans="1:26" s="94" customFormat="1" ht="27" customHeight="1" x14ac:dyDescent="0.2">
      <c r="A73" s="80" t="s">
        <v>433</v>
      </c>
      <c r="B73" s="80" t="s">
        <v>205</v>
      </c>
      <c r="C73" s="76"/>
      <c r="D73" s="322"/>
      <c r="E73" s="322"/>
      <c r="F73" s="322"/>
      <c r="G73" s="322"/>
      <c r="H73" s="322"/>
      <c r="I73" s="322"/>
      <c r="J73" s="322"/>
      <c r="K73" s="76"/>
      <c r="L73" s="76"/>
      <c r="M73" s="76"/>
      <c r="N73" s="76"/>
      <c r="O73" s="76">
        <v>2</v>
      </c>
      <c r="P73" s="322">
        <v>49.1</v>
      </c>
      <c r="Q73" s="76">
        <v>10</v>
      </c>
      <c r="R73" s="322">
        <v>4.8</v>
      </c>
      <c r="S73" s="322">
        <v>5.4</v>
      </c>
      <c r="T73" s="322">
        <v>5.3</v>
      </c>
      <c r="U73" s="76"/>
      <c r="V73" s="322"/>
      <c r="W73" s="76"/>
      <c r="X73" s="322"/>
      <c r="Y73" s="92"/>
      <c r="Z73" s="92"/>
    </row>
    <row r="74" spans="1:26" s="94" customFormat="1" x14ac:dyDescent="0.2">
      <c r="A74" s="80" t="s">
        <v>21</v>
      </c>
      <c r="B74" s="80" t="s">
        <v>121</v>
      </c>
      <c r="C74" s="76"/>
      <c r="D74" s="322"/>
      <c r="E74" s="90"/>
      <c r="F74" s="322"/>
      <c r="G74" s="322"/>
      <c r="H74" s="322"/>
      <c r="I74" s="76"/>
      <c r="J74" s="322"/>
      <c r="K74" s="76"/>
      <c r="L74" s="322"/>
      <c r="M74" s="322"/>
      <c r="N74" s="322"/>
      <c r="O74" s="76">
        <v>2</v>
      </c>
      <c r="P74" s="322">
        <v>49.1</v>
      </c>
      <c r="Q74" s="76">
        <v>10</v>
      </c>
      <c r="R74" s="322">
        <v>2.7</v>
      </c>
      <c r="S74" s="322">
        <v>5.0999999999999996</v>
      </c>
      <c r="T74" s="92">
        <v>4.4000000000000004</v>
      </c>
      <c r="U74" s="76"/>
      <c r="V74" s="322"/>
      <c r="W74" s="76"/>
      <c r="X74" s="322"/>
      <c r="Y74" s="322"/>
      <c r="Z74" s="92"/>
    </row>
    <row r="75" spans="1:26" s="94" customFormat="1" ht="51" x14ac:dyDescent="0.2">
      <c r="A75" s="80" t="s">
        <v>395</v>
      </c>
      <c r="B75" s="80" t="s">
        <v>439</v>
      </c>
      <c r="C75" s="76"/>
      <c r="D75" s="322"/>
      <c r="E75" s="90"/>
      <c r="F75" s="322"/>
      <c r="G75" s="322"/>
      <c r="H75" s="322"/>
      <c r="I75" s="76"/>
      <c r="J75" s="322"/>
      <c r="K75" s="76"/>
      <c r="L75" s="322"/>
      <c r="M75" s="322"/>
      <c r="N75" s="322"/>
      <c r="O75" s="76">
        <v>3</v>
      </c>
      <c r="P75" s="322">
        <v>49.1</v>
      </c>
      <c r="Q75" s="76">
        <v>15</v>
      </c>
      <c r="R75" s="322">
        <v>3.9</v>
      </c>
      <c r="S75" s="322">
        <v>4.7</v>
      </c>
      <c r="T75" s="322">
        <v>4.7</v>
      </c>
      <c r="U75" s="76"/>
      <c r="V75" s="322"/>
      <c r="W75" s="76"/>
      <c r="X75" s="322"/>
      <c r="Y75" s="322"/>
      <c r="Z75" s="322"/>
    </row>
    <row r="76" spans="1:26" s="94" customFormat="1" ht="25.5" x14ac:dyDescent="0.2">
      <c r="A76" s="80" t="s">
        <v>292</v>
      </c>
      <c r="B76" s="80" t="s">
        <v>109</v>
      </c>
      <c r="C76" s="76"/>
      <c r="D76" s="322"/>
      <c r="E76" s="322"/>
      <c r="F76" s="322"/>
      <c r="G76" s="322"/>
      <c r="H76" s="322"/>
      <c r="I76" s="322"/>
      <c r="J76" s="322"/>
      <c r="K76" s="76"/>
      <c r="L76" s="76"/>
      <c r="M76" s="76"/>
      <c r="N76" s="76"/>
      <c r="O76" s="76">
        <v>3</v>
      </c>
      <c r="P76" s="322">
        <v>49.1</v>
      </c>
      <c r="Q76" s="76">
        <v>20</v>
      </c>
      <c r="R76" s="322">
        <v>6.5</v>
      </c>
      <c r="S76" s="322">
        <v>12.1</v>
      </c>
      <c r="T76" s="322">
        <v>13.4</v>
      </c>
      <c r="U76" s="76"/>
      <c r="V76" s="322"/>
      <c r="W76" s="76"/>
      <c r="X76" s="322"/>
      <c r="Y76" s="92"/>
      <c r="Z76" s="92"/>
    </row>
    <row r="77" spans="1:26" x14ac:dyDescent="0.2">
      <c r="A77" s="80" t="s">
        <v>21</v>
      </c>
      <c r="B77" s="80" t="s">
        <v>122</v>
      </c>
      <c r="C77" s="347"/>
      <c r="D77" s="347"/>
      <c r="E77" s="347"/>
      <c r="F77" s="347"/>
      <c r="G77" s="347"/>
      <c r="H77" s="347"/>
      <c r="I77" s="347"/>
      <c r="J77" s="347"/>
      <c r="K77" s="347"/>
      <c r="L77" s="347"/>
      <c r="M77" s="347"/>
      <c r="N77" s="347"/>
      <c r="O77" s="347">
        <v>4</v>
      </c>
      <c r="P77" s="347">
        <v>49.1</v>
      </c>
      <c r="Q77" s="347">
        <v>20</v>
      </c>
      <c r="R77" s="86">
        <v>1.1000000000000001</v>
      </c>
      <c r="S77" s="86">
        <v>2.2999999999999998</v>
      </c>
      <c r="T77" s="347">
        <v>2.5</v>
      </c>
      <c r="U77" s="347"/>
      <c r="V77" s="347"/>
      <c r="W77" s="347"/>
      <c r="X77" s="347"/>
      <c r="Y77" s="347"/>
      <c r="Z77" s="347"/>
    </row>
    <row r="78" spans="1:26" s="94" customFormat="1" ht="14.25" customHeight="1" x14ac:dyDescent="0.2">
      <c r="A78" s="80" t="s">
        <v>21</v>
      </c>
      <c r="B78" s="80" t="s">
        <v>124</v>
      </c>
      <c r="C78" s="76"/>
      <c r="D78" s="322"/>
      <c r="E78" s="322"/>
      <c r="F78" s="322"/>
      <c r="G78" s="322"/>
      <c r="H78" s="322"/>
      <c r="I78" s="322"/>
      <c r="J78" s="322"/>
      <c r="K78" s="76"/>
      <c r="L78" s="76"/>
      <c r="M78" s="76"/>
      <c r="N78" s="76"/>
      <c r="O78" s="76">
        <v>7</v>
      </c>
      <c r="P78" s="322">
        <v>49.1</v>
      </c>
      <c r="Q78" s="76">
        <v>35</v>
      </c>
      <c r="R78" s="322">
        <v>1.1000000000000001</v>
      </c>
      <c r="S78" s="92">
        <v>1.8</v>
      </c>
      <c r="T78" s="92">
        <v>1.8</v>
      </c>
      <c r="U78" s="76"/>
      <c r="V78" s="322"/>
      <c r="W78" s="76"/>
      <c r="X78" s="322"/>
      <c r="Y78" s="92"/>
      <c r="Z78" s="92"/>
    </row>
    <row r="79" spans="1:26" s="94" customFormat="1" ht="30" customHeight="1" x14ac:dyDescent="0.2">
      <c r="A79" s="80" t="s">
        <v>449</v>
      </c>
      <c r="B79" s="80" t="s">
        <v>123</v>
      </c>
      <c r="C79" s="76"/>
      <c r="D79" s="322"/>
      <c r="E79" s="322"/>
      <c r="F79" s="322"/>
      <c r="G79" s="322"/>
      <c r="H79" s="322"/>
      <c r="I79" s="322"/>
      <c r="J79" s="322"/>
      <c r="K79" s="76"/>
      <c r="L79" s="76"/>
      <c r="M79" s="76"/>
      <c r="N79" s="76"/>
      <c r="O79" s="76">
        <v>7</v>
      </c>
      <c r="P79" s="322">
        <v>49.1</v>
      </c>
      <c r="Q79" s="76">
        <v>35</v>
      </c>
      <c r="R79" s="322">
        <v>0.9</v>
      </c>
      <c r="S79" s="322">
        <v>3.5</v>
      </c>
      <c r="T79" s="322">
        <v>1.6</v>
      </c>
      <c r="U79" s="76"/>
      <c r="V79" s="322"/>
      <c r="W79" s="76"/>
      <c r="X79" s="90"/>
      <c r="Y79" s="92"/>
      <c r="Z79" s="92"/>
    </row>
    <row r="80" spans="1:26" s="71" customFormat="1" x14ac:dyDescent="0.2">
      <c r="A80" s="79"/>
      <c r="B80" s="79" t="s">
        <v>34</v>
      </c>
      <c r="C80" s="177" t="str">
        <f>'ЧЭС, ВПМЭС'!C68</f>
        <v>АЧР-1 (САЧР)</v>
      </c>
      <c r="F80" s="308">
        <f>SUM(F12:F79)</f>
        <v>5.2</v>
      </c>
      <c r="G80" s="308">
        <f>SUM(G12:G79)</f>
        <v>0</v>
      </c>
      <c r="H80" s="308">
        <f>SUM(H12:H79)</f>
        <v>0</v>
      </c>
      <c r="I80" s="308"/>
      <c r="J80" s="308"/>
      <c r="K80" s="308"/>
      <c r="L80" s="308">
        <f>SUM(L10:L79)</f>
        <v>293.39999999999998</v>
      </c>
      <c r="M80" s="308">
        <f t="shared" ref="M80:N80" si="28">SUM(M10:M79)</f>
        <v>354.8</v>
      </c>
      <c r="N80" s="308">
        <f t="shared" si="28"/>
        <v>347.4</v>
      </c>
      <c r="O80" s="308"/>
      <c r="P80" s="308"/>
      <c r="Q80" s="308"/>
      <c r="R80" s="308">
        <f>SUM(R67:R79)</f>
        <v>50</v>
      </c>
      <c r="S80" s="308">
        <f t="shared" ref="S80:T80" si="29">SUM(S67:S79)</f>
        <v>76.2</v>
      </c>
      <c r="T80" s="308">
        <f t="shared" si="29"/>
        <v>70.900000000000006</v>
      </c>
      <c r="U80" s="308"/>
      <c r="V80" s="308"/>
      <c r="W80" s="308"/>
      <c r="X80" s="308">
        <f>SUM(X10:X79)</f>
        <v>235.5</v>
      </c>
      <c r="Y80" s="308">
        <f t="shared" ref="Y80:Z80" si="30">SUM(Y10:Y79)</f>
        <v>288.3</v>
      </c>
      <c r="Z80" s="308">
        <f t="shared" si="30"/>
        <v>281.7</v>
      </c>
    </row>
    <row r="81" spans="1:26" s="94" customFormat="1" x14ac:dyDescent="0.2">
      <c r="A81" s="93"/>
      <c r="B81" s="93"/>
      <c r="C81" s="177" t="str">
        <f>'ЧЭС, ВПМЭС'!C69</f>
        <v>АЧР-2 совмещенная</v>
      </c>
      <c r="L81" s="308">
        <f>SUM(L33:L66)</f>
        <v>260.2</v>
      </c>
      <c r="M81" s="308">
        <f t="shared" ref="M81:N81" si="31">SUM(M33:M66)</f>
        <v>314.89999999999998</v>
      </c>
      <c r="N81" s="308">
        <f t="shared" si="31"/>
        <v>308.39999999999998</v>
      </c>
    </row>
    <row r="82" spans="1:26" s="71" customFormat="1" ht="15" customHeight="1" x14ac:dyDescent="0.2">
      <c r="A82" s="79"/>
      <c r="B82" s="177"/>
      <c r="C82" s="177" t="str">
        <f>'ЧЭС, ВПМЭС'!C70</f>
        <v>АЧР-1 (САЧР), АЧР-2 несовмещенная</v>
      </c>
      <c r="F82" s="308"/>
      <c r="G82" s="308">
        <f t="shared" ref="G82:H82" si="32">G80+S80</f>
        <v>76.2</v>
      </c>
      <c r="H82" s="308">
        <f t="shared" si="32"/>
        <v>70.900000000000006</v>
      </c>
      <c r="I82" s="308"/>
      <c r="L82" s="308">
        <f>L80+R80</f>
        <v>343.4</v>
      </c>
      <c r="M82" s="308">
        <f t="shared" ref="M82" si="33">M80+S80</f>
        <v>431</v>
      </c>
      <c r="N82" s="308">
        <f>N80+T80</f>
        <v>418.3</v>
      </c>
    </row>
    <row r="83" spans="1:26" s="71" customFormat="1" ht="15" customHeight="1" x14ac:dyDescent="0.2">
      <c r="A83" s="79"/>
      <c r="B83" s="177"/>
      <c r="C83" s="71" t="s">
        <v>27</v>
      </c>
      <c r="D83" s="327">
        <v>49.2</v>
      </c>
      <c r="E83" s="94"/>
      <c r="F83" s="308">
        <f>SUM(F12:F36)</f>
        <v>5.2</v>
      </c>
      <c r="G83" s="319"/>
      <c r="H83" s="319"/>
      <c r="I83" s="94"/>
      <c r="J83" s="94"/>
      <c r="K83" s="94"/>
      <c r="L83" s="308">
        <f>SUM(L10:L32)</f>
        <v>33.200000000000003</v>
      </c>
      <c r="M83" s="308">
        <f t="shared" ref="M83:N83" si="34">SUM(M10:M32)</f>
        <v>39.9</v>
      </c>
      <c r="N83" s="308">
        <f t="shared" si="34"/>
        <v>39</v>
      </c>
    </row>
    <row r="84" spans="1:26" s="94" customFormat="1" hidden="1" x14ac:dyDescent="0.2">
      <c r="A84" s="93"/>
      <c r="B84" s="93"/>
      <c r="Y84" s="319"/>
      <c r="Z84" s="319"/>
    </row>
    <row r="85" spans="1:26" s="94" customFormat="1" hidden="1" x14ac:dyDescent="0.2">
      <c r="A85" s="93"/>
      <c r="B85" s="93"/>
      <c r="D85" s="319">
        <f>L86+L87</f>
        <v>23.2</v>
      </c>
      <c r="E85" s="319">
        <f t="shared" ref="E85:F85" si="35">M86+M87</f>
        <v>27.3</v>
      </c>
      <c r="F85" s="319">
        <f t="shared" si="35"/>
        <v>26.5</v>
      </c>
      <c r="G85" s="319"/>
      <c r="H85" s="319"/>
      <c r="I85" s="319"/>
      <c r="J85" s="319"/>
      <c r="K85" s="104"/>
      <c r="L85" s="319"/>
      <c r="M85" s="319"/>
      <c r="N85" s="319"/>
      <c r="O85" s="74"/>
      <c r="Y85" s="319"/>
      <c r="Z85" s="319"/>
    </row>
    <row r="86" spans="1:26" s="94" customFormat="1" hidden="1" x14ac:dyDescent="0.2">
      <c r="A86" s="93"/>
      <c r="B86" s="93"/>
      <c r="C86" s="319">
        <v>48.8</v>
      </c>
      <c r="D86" s="319">
        <f>SUM(L33:L40)</f>
        <v>23.2</v>
      </c>
      <c r="E86" s="319">
        <f t="shared" ref="E86:F86" si="36">SUM(M33:M40)</f>
        <v>27.3</v>
      </c>
      <c r="F86" s="319">
        <f t="shared" si="36"/>
        <v>26.5</v>
      </c>
      <c r="G86" s="319"/>
      <c r="H86" s="319"/>
      <c r="I86" s="319"/>
      <c r="J86" s="319">
        <v>49</v>
      </c>
      <c r="K86" s="104">
        <v>5</v>
      </c>
      <c r="L86" s="319">
        <f>L36+L37+L38+L40</f>
        <v>14.8</v>
      </c>
      <c r="M86" s="319">
        <f t="shared" ref="M86:N86" si="37">M36+M37+M38+M40</f>
        <v>16.399999999999999</v>
      </c>
      <c r="N86" s="319">
        <f t="shared" si="37"/>
        <v>16.3</v>
      </c>
      <c r="O86" s="319"/>
      <c r="P86" s="319"/>
      <c r="Q86" s="319"/>
      <c r="U86" s="319">
        <v>49.2</v>
      </c>
      <c r="V86" s="319">
        <v>49.8</v>
      </c>
      <c r="W86" s="104">
        <v>100</v>
      </c>
      <c r="X86" s="319">
        <f>X12+X13+X15+X17+X18+X21+X24+X26+X27+X28+X32</f>
        <v>8.1999999999999993</v>
      </c>
      <c r="Y86" s="319">
        <f t="shared" ref="Y86:Z86" si="38">Y12+Y13+Y15+Y17+Y18+Y21+Y24+Y26+Y27+Y28+Y32</f>
        <v>9.4</v>
      </c>
      <c r="Z86" s="319">
        <f t="shared" si="38"/>
        <v>9.3000000000000007</v>
      </c>
    </row>
    <row r="87" spans="1:26" s="94" customFormat="1" hidden="1" x14ac:dyDescent="0.2">
      <c r="A87" s="93"/>
      <c r="B87" s="93"/>
      <c r="C87" s="319">
        <f>C86</f>
        <v>48.8</v>
      </c>
      <c r="D87" s="319"/>
      <c r="G87" s="319"/>
      <c r="H87" s="319"/>
      <c r="J87" s="319">
        <f>J33</f>
        <v>49</v>
      </c>
      <c r="K87" s="104">
        <f>K33</f>
        <v>10</v>
      </c>
      <c r="L87" s="319">
        <f>L33+L34+L35+L39</f>
        <v>8.4</v>
      </c>
      <c r="M87" s="319">
        <f t="shared" ref="M87:N87" si="39">M33+M34+M35+M39</f>
        <v>10.9</v>
      </c>
      <c r="N87" s="319">
        <f t="shared" si="39"/>
        <v>10.199999999999999</v>
      </c>
      <c r="U87" s="319">
        <v>49.2</v>
      </c>
      <c r="V87" s="319">
        <v>49.8</v>
      </c>
      <c r="W87" s="104">
        <v>90</v>
      </c>
      <c r="X87" s="319">
        <f>X22+X23+X31</f>
        <v>12.2</v>
      </c>
      <c r="Y87" s="319">
        <f t="shared" ref="Y87:Z87" si="40">Y22+Y23+Y31</f>
        <v>12.8</v>
      </c>
      <c r="Z87" s="319">
        <f t="shared" si="40"/>
        <v>12.8</v>
      </c>
    </row>
    <row r="88" spans="1:26" s="94" customFormat="1" hidden="1" x14ac:dyDescent="0.2">
      <c r="A88" s="93"/>
      <c r="B88" s="266">
        <f>L88+L89</f>
        <v>29.5</v>
      </c>
      <c r="C88" s="319">
        <v>48.7</v>
      </c>
      <c r="D88" s="319">
        <f>SUM(L41:L45)</f>
        <v>29.5</v>
      </c>
      <c r="E88" s="319">
        <f t="shared" ref="E88:F88" si="41">SUM(M41:M45)</f>
        <v>35.1</v>
      </c>
      <c r="F88" s="319">
        <f t="shared" si="41"/>
        <v>34.6</v>
      </c>
      <c r="G88" s="319"/>
      <c r="H88" s="319"/>
      <c r="I88" s="319"/>
      <c r="J88" s="319">
        <v>49</v>
      </c>
      <c r="K88" s="94">
        <v>15</v>
      </c>
      <c r="L88" s="319">
        <f>L41+L44</f>
        <v>18.899999999999999</v>
      </c>
      <c r="M88" s="319">
        <f t="shared" ref="M88:N88" si="42">M41+M44</f>
        <v>21.7</v>
      </c>
      <c r="N88" s="319">
        <f t="shared" si="42"/>
        <v>21.9</v>
      </c>
      <c r="U88" s="310">
        <v>49.1</v>
      </c>
      <c r="V88" s="319">
        <v>49.8</v>
      </c>
      <c r="W88" s="104">
        <v>85</v>
      </c>
      <c r="X88" s="319">
        <f>X67+X68+X69</f>
        <v>20</v>
      </c>
      <c r="Y88" s="319">
        <f t="shared" ref="Y88:Z88" si="43">Y67+Y68+Y69</f>
        <v>25.2</v>
      </c>
      <c r="Z88" s="319">
        <f t="shared" si="43"/>
        <v>23</v>
      </c>
    </row>
    <row r="89" spans="1:26" s="94" customFormat="1" hidden="1" x14ac:dyDescent="0.2">
      <c r="A89" s="93"/>
      <c r="B89" s="93"/>
      <c r="C89" s="94">
        <v>48.7</v>
      </c>
      <c r="J89" s="319">
        <v>49</v>
      </c>
      <c r="K89" s="94">
        <v>20</v>
      </c>
      <c r="L89" s="319">
        <f>L42+L43+L45</f>
        <v>10.6</v>
      </c>
      <c r="M89" s="319">
        <f t="shared" ref="M89:N89" si="44">M42+M43+M45</f>
        <v>13.4</v>
      </c>
      <c r="N89" s="319">
        <f t="shared" si="44"/>
        <v>12.7</v>
      </c>
      <c r="O89" s="319"/>
      <c r="U89" s="310">
        <v>49.1</v>
      </c>
      <c r="V89" s="94">
        <v>49.8</v>
      </c>
      <c r="W89" s="94">
        <v>80</v>
      </c>
      <c r="X89" s="319">
        <f>X72</f>
        <v>1</v>
      </c>
      <c r="Y89" s="319">
        <f t="shared" ref="Y89:Z89" si="45">Y72</f>
        <v>1.1000000000000001</v>
      </c>
      <c r="Z89" s="319">
        <f t="shared" si="45"/>
        <v>1.1000000000000001</v>
      </c>
    </row>
    <row r="90" spans="1:26" s="94" customFormat="1" hidden="1" x14ac:dyDescent="0.2">
      <c r="A90" s="93"/>
      <c r="B90" s="93"/>
      <c r="C90" s="319">
        <v>48.6</v>
      </c>
      <c r="D90" s="319">
        <f>SUM(L46)</f>
        <v>10.7</v>
      </c>
      <c r="E90" s="319">
        <f t="shared" ref="E90:F90" si="46">SUM(M46)</f>
        <v>12.4</v>
      </c>
      <c r="F90" s="319">
        <f t="shared" si="46"/>
        <v>12.1</v>
      </c>
      <c r="G90" s="319"/>
      <c r="H90" s="319"/>
      <c r="I90" s="319"/>
      <c r="J90" s="319">
        <v>48.9</v>
      </c>
      <c r="K90" s="104">
        <v>20</v>
      </c>
      <c r="L90" s="319">
        <f>D90</f>
        <v>10.7</v>
      </c>
      <c r="M90" s="319">
        <f t="shared" ref="M90:N98" si="47">E90</f>
        <v>12.4</v>
      </c>
      <c r="N90" s="319">
        <f t="shared" si="47"/>
        <v>12.1</v>
      </c>
      <c r="U90" s="94">
        <v>48.8</v>
      </c>
      <c r="V90" s="319">
        <v>49.8</v>
      </c>
      <c r="W90" s="94">
        <v>75</v>
      </c>
      <c r="X90" s="319">
        <f>X34+X37+X39</f>
        <v>8.3000000000000007</v>
      </c>
      <c r="Y90" s="319">
        <f t="shared" ref="Y90:Z90" si="48">Y34+Y37+Y39</f>
        <v>9.5</v>
      </c>
      <c r="Z90" s="319">
        <f t="shared" si="48"/>
        <v>9.4</v>
      </c>
    </row>
    <row r="91" spans="1:26" s="94" customFormat="1" hidden="1" x14ac:dyDescent="0.2">
      <c r="A91" s="93"/>
      <c r="B91" s="93"/>
      <c r="C91" s="319">
        <v>48.5</v>
      </c>
      <c r="D91" s="319">
        <f>SUM(L47:L51)</f>
        <v>21.9</v>
      </c>
      <c r="E91" s="319">
        <f t="shared" ref="E91:F91" si="49">SUM(M47:M51)</f>
        <v>30.1</v>
      </c>
      <c r="F91" s="319">
        <f t="shared" si="49"/>
        <v>26.2</v>
      </c>
      <c r="G91" s="319"/>
      <c r="H91" s="319"/>
      <c r="I91" s="319"/>
      <c r="J91" s="319">
        <v>48.9</v>
      </c>
      <c r="K91" s="104">
        <v>25</v>
      </c>
      <c r="L91" s="319">
        <f t="shared" ref="L91:L98" si="50">D91</f>
        <v>21.9</v>
      </c>
      <c r="M91" s="319">
        <f t="shared" si="47"/>
        <v>30.1</v>
      </c>
      <c r="N91" s="319">
        <f t="shared" si="47"/>
        <v>26.2</v>
      </c>
      <c r="U91" s="94">
        <v>48.8</v>
      </c>
      <c r="V91" s="319">
        <v>49.8</v>
      </c>
      <c r="W91" s="94">
        <v>70</v>
      </c>
      <c r="X91" s="319">
        <f>X38</f>
        <v>6.1</v>
      </c>
      <c r="Y91" s="319">
        <f t="shared" ref="Y91:Z91" si="51">Y38</f>
        <v>6.2</v>
      </c>
      <c r="Z91" s="319">
        <f t="shared" si="51"/>
        <v>6.3</v>
      </c>
    </row>
    <row r="92" spans="1:26" s="94" customFormat="1" hidden="1" x14ac:dyDescent="0.2">
      <c r="A92" s="93"/>
      <c r="B92" s="93"/>
      <c r="C92" s="319">
        <v>48.4</v>
      </c>
      <c r="D92" s="319">
        <f>L52+L53</f>
        <v>20.9</v>
      </c>
      <c r="E92" s="319">
        <f t="shared" ref="E92:F92" si="52">M52+M53</f>
        <v>30.5</v>
      </c>
      <c r="F92" s="319">
        <f t="shared" si="52"/>
        <v>28.9</v>
      </c>
      <c r="G92" s="319"/>
      <c r="H92" s="319"/>
      <c r="I92" s="319"/>
      <c r="J92" s="319">
        <v>48.9</v>
      </c>
      <c r="K92" s="104">
        <v>28</v>
      </c>
      <c r="L92" s="319">
        <f t="shared" si="50"/>
        <v>20.9</v>
      </c>
      <c r="M92" s="319">
        <f t="shared" si="47"/>
        <v>30.5</v>
      </c>
      <c r="N92" s="319">
        <f t="shared" si="47"/>
        <v>28.9</v>
      </c>
      <c r="U92" s="319">
        <v>48.7</v>
      </c>
      <c r="V92" s="94">
        <v>49.8</v>
      </c>
      <c r="W92" s="94">
        <v>65</v>
      </c>
      <c r="X92" s="319">
        <f>X41</f>
        <v>14.8</v>
      </c>
      <c r="Y92" s="319">
        <f t="shared" ref="Y92:Z92" si="53">Y41</f>
        <v>16.399999999999999</v>
      </c>
      <c r="Z92" s="319">
        <f t="shared" si="53"/>
        <v>17.399999999999999</v>
      </c>
    </row>
    <row r="93" spans="1:26" s="94" customFormat="1" hidden="1" x14ac:dyDescent="0.2">
      <c r="A93" s="93"/>
      <c r="B93" s="93"/>
      <c r="C93" s="319">
        <v>48.3</v>
      </c>
      <c r="D93" s="319">
        <f>SUM(L54:L56)</f>
        <v>31.1</v>
      </c>
      <c r="E93" s="319">
        <f t="shared" ref="E93:F93" si="54">SUM(M54:M56)</f>
        <v>38.299999999999997</v>
      </c>
      <c r="F93" s="319">
        <f t="shared" si="54"/>
        <v>36.9</v>
      </c>
      <c r="G93" s="319"/>
      <c r="H93" s="319"/>
      <c r="I93" s="319"/>
      <c r="J93" s="319">
        <v>48.9</v>
      </c>
      <c r="K93" s="104">
        <v>30</v>
      </c>
      <c r="L93" s="319">
        <f t="shared" si="50"/>
        <v>31.1</v>
      </c>
      <c r="M93" s="319">
        <f t="shared" si="47"/>
        <v>38.299999999999997</v>
      </c>
      <c r="N93" s="319">
        <f t="shared" si="47"/>
        <v>36.9</v>
      </c>
      <c r="O93" s="319"/>
      <c r="P93" s="319"/>
      <c r="Q93" s="319"/>
      <c r="U93" s="319">
        <v>48.7</v>
      </c>
      <c r="V93" s="94">
        <v>49.8</v>
      </c>
      <c r="W93" s="94">
        <v>60</v>
      </c>
      <c r="X93" s="319">
        <f>X43+X44+X45</f>
        <v>11.5</v>
      </c>
      <c r="Y93" s="319">
        <f t="shared" ref="Y93:Z93" si="55">Y43+Y44+Y45</f>
        <v>13.8</v>
      </c>
      <c r="Z93" s="319">
        <f t="shared" si="55"/>
        <v>12.5</v>
      </c>
    </row>
    <row r="94" spans="1:26" s="94" customFormat="1" hidden="1" x14ac:dyDescent="0.2">
      <c r="A94" s="93"/>
      <c r="B94" s="93"/>
      <c r="C94" s="319">
        <v>48</v>
      </c>
      <c r="D94" s="319">
        <f>L57+L58</f>
        <v>15.2</v>
      </c>
      <c r="E94" s="319">
        <f t="shared" ref="E94:F94" si="56">M57+M58</f>
        <v>18.399999999999999</v>
      </c>
      <c r="F94" s="319">
        <f t="shared" si="56"/>
        <v>19.399999999999999</v>
      </c>
      <c r="G94" s="319"/>
      <c r="H94" s="319"/>
      <c r="I94" s="319"/>
      <c r="J94" s="319">
        <v>48.8</v>
      </c>
      <c r="K94" s="104">
        <v>35</v>
      </c>
      <c r="L94" s="319">
        <f t="shared" si="50"/>
        <v>15.2</v>
      </c>
      <c r="M94" s="319">
        <f t="shared" si="47"/>
        <v>18.399999999999999</v>
      </c>
      <c r="N94" s="319">
        <f t="shared" si="47"/>
        <v>19.399999999999999</v>
      </c>
      <c r="U94" s="319">
        <v>48.5</v>
      </c>
      <c r="V94" s="319">
        <v>49.8</v>
      </c>
      <c r="W94" s="104">
        <v>45</v>
      </c>
      <c r="X94" s="319">
        <f>X49+X50</f>
        <v>4.3</v>
      </c>
      <c r="Y94" s="319">
        <f t="shared" ref="Y94:Z94" si="57">Y49+Y50</f>
        <v>6</v>
      </c>
      <c r="Z94" s="319">
        <f t="shared" si="57"/>
        <v>5</v>
      </c>
    </row>
    <row r="95" spans="1:26" s="94" customFormat="1" hidden="1" x14ac:dyDescent="0.2">
      <c r="A95" s="93"/>
      <c r="B95" s="93"/>
      <c r="C95" s="319">
        <v>47.9</v>
      </c>
      <c r="D95" s="319">
        <f>L59+L60</f>
        <v>13.3</v>
      </c>
      <c r="E95" s="319">
        <f t="shared" ref="E95:F95" si="58">M59+M60</f>
        <v>15.7</v>
      </c>
      <c r="F95" s="319">
        <f t="shared" si="58"/>
        <v>17.8</v>
      </c>
      <c r="G95" s="319"/>
      <c r="H95" s="319"/>
      <c r="I95" s="319"/>
      <c r="J95" s="94">
        <v>48.8</v>
      </c>
      <c r="K95" s="94">
        <v>40</v>
      </c>
      <c r="L95" s="319">
        <f t="shared" si="50"/>
        <v>13.3</v>
      </c>
      <c r="M95" s="319">
        <f t="shared" si="47"/>
        <v>15.7</v>
      </c>
      <c r="N95" s="319">
        <f t="shared" si="47"/>
        <v>17.8</v>
      </c>
      <c r="U95" s="319">
        <v>48.5</v>
      </c>
      <c r="V95" s="319">
        <v>49.8</v>
      </c>
      <c r="W95" s="94">
        <v>40</v>
      </c>
      <c r="X95" s="319">
        <f>X47+X51</f>
        <v>13.3</v>
      </c>
      <c r="Y95" s="319">
        <f t="shared" ref="Y95:Z95" si="59">Y47+Y51</f>
        <v>17</v>
      </c>
      <c r="Z95" s="319">
        <f t="shared" si="59"/>
        <v>15</v>
      </c>
    </row>
    <row r="96" spans="1:26" s="94" customFormat="1" hidden="1" x14ac:dyDescent="0.2">
      <c r="A96" s="93"/>
      <c r="B96" s="93"/>
      <c r="C96" s="319">
        <v>47.8</v>
      </c>
      <c r="D96" s="319">
        <f>L61+L62</f>
        <v>27.4</v>
      </c>
      <c r="E96" s="319">
        <f t="shared" ref="E96:F96" si="60">M61+M62</f>
        <v>37.1</v>
      </c>
      <c r="F96" s="319">
        <f t="shared" si="60"/>
        <v>37.1</v>
      </c>
      <c r="G96" s="319"/>
      <c r="H96" s="319"/>
      <c r="I96" s="319"/>
      <c r="J96" s="94">
        <v>48.8</v>
      </c>
      <c r="K96" s="104">
        <v>44</v>
      </c>
      <c r="L96" s="319">
        <f t="shared" si="50"/>
        <v>27.4</v>
      </c>
      <c r="M96" s="319">
        <f t="shared" si="47"/>
        <v>37.1</v>
      </c>
      <c r="N96" s="319">
        <f t="shared" si="47"/>
        <v>37.1</v>
      </c>
      <c r="U96" s="319">
        <v>48.4</v>
      </c>
      <c r="V96" s="319">
        <v>49.8</v>
      </c>
      <c r="W96" s="104">
        <v>25</v>
      </c>
      <c r="X96" s="319">
        <f>X52+X53</f>
        <v>20.9</v>
      </c>
      <c r="Y96" s="319">
        <f t="shared" ref="Y96:Z96" si="61">Y52+Y53</f>
        <v>30.5</v>
      </c>
      <c r="Z96" s="319">
        <f t="shared" si="61"/>
        <v>28.9</v>
      </c>
    </row>
    <row r="97" spans="1:26" s="94" customFormat="1" hidden="1" x14ac:dyDescent="0.2">
      <c r="A97" s="93"/>
      <c r="B97" s="93"/>
      <c r="C97" s="319">
        <v>47.6</v>
      </c>
      <c r="D97" s="319">
        <f>L63</f>
        <v>4.5</v>
      </c>
      <c r="E97" s="319">
        <f t="shared" ref="E97:F97" si="62">M63</f>
        <v>5.3</v>
      </c>
      <c r="F97" s="319">
        <f t="shared" si="62"/>
        <v>5.2</v>
      </c>
      <c r="G97" s="319"/>
      <c r="H97" s="319"/>
      <c r="I97" s="319"/>
      <c r="J97" s="94">
        <v>48.7</v>
      </c>
      <c r="K97" s="94">
        <v>48</v>
      </c>
      <c r="L97" s="319">
        <f>D97</f>
        <v>4.5</v>
      </c>
      <c r="M97" s="319">
        <f t="shared" si="47"/>
        <v>5.3</v>
      </c>
      <c r="N97" s="319">
        <f t="shared" si="47"/>
        <v>5.2</v>
      </c>
      <c r="O97" s="319"/>
      <c r="P97" s="319"/>
      <c r="Q97" s="319"/>
      <c r="U97" s="319">
        <v>48.3</v>
      </c>
      <c r="V97" s="319">
        <v>49.8</v>
      </c>
      <c r="W97" s="94">
        <v>15</v>
      </c>
      <c r="X97" s="319">
        <f>X55+X56</f>
        <v>13.1</v>
      </c>
      <c r="Y97" s="319">
        <f t="shared" ref="Y97:Z97" si="63">Y55+Y56</f>
        <v>14.2</v>
      </c>
      <c r="Z97" s="319">
        <f t="shared" si="63"/>
        <v>12.9</v>
      </c>
    </row>
    <row r="98" spans="1:26" s="94" customFormat="1" hidden="1" x14ac:dyDescent="0.2">
      <c r="A98" s="93"/>
      <c r="B98" s="93"/>
      <c r="C98" s="319">
        <v>47</v>
      </c>
      <c r="D98" s="319">
        <f>L64+L65+L66</f>
        <v>62.5</v>
      </c>
      <c r="E98" s="319">
        <f t="shared" ref="E98:F98" si="64">M64+M65+M66</f>
        <v>64.7</v>
      </c>
      <c r="F98" s="319">
        <f t="shared" si="64"/>
        <v>63.7</v>
      </c>
      <c r="G98" s="319"/>
      <c r="H98" s="319"/>
      <c r="I98" s="319"/>
      <c r="J98" s="94">
        <v>48.7</v>
      </c>
      <c r="K98" s="104">
        <v>60</v>
      </c>
      <c r="L98" s="319">
        <f t="shared" si="50"/>
        <v>62.5</v>
      </c>
      <c r="M98" s="319">
        <f t="shared" si="47"/>
        <v>64.7</v>
      </c>
      <c r="N98" s="319">
        <f t="shared" si="47"/>
        <v>63.7</v>
      </c>
      <c r="U98" s="319">
        <v>48.3</v>
      </c>
      <c r="V98" s="94">
        <v>49.8</v>
      </c>
      <c r="W98" s="94">
        <v>10</v>
      </c>
      <c r="X98" s="319">
        <f>X54</f>
        <v>18</v>
      </c>
      <c r="Y98" s="319">
        <f t="shared" ref="Y98:Z98" si="65">Y54</f>
        <v>24.1</v>
      </c>
      <c r="Z98" s="319">
        <f t="shared" si="65"/>
        <v>24</v>
      </c>
    </row>
    <row r="99" spans="1:26" s="94" customFormat="1" hidden="1" x14ac:dyDescent="0.2">
      <c r="A99" s="93"/>
      <c r="B99" s="93"/>
      <c r="C99" s="206" t="s">
        <v>2</v>
      </c>
      <c r="D99" s="308">
        <f>SUM(D86:D98)</f>
        <v>260.2</v>
      </c>
      <c r="E99" s="308">
        <f t="shared" ref="E99:F99" si="66">SUM(E86:E98)</f>
        <v>314.89999999999998</v>
      </c>
      <c r="F99" s="308">
        <f t="shared" si="66"/>
        <v>308.39999999999998</v>
      </c>
      <c r="G99" s="308"/>
      <c r="H99" s="308"/>
      <c r="I99" s="308"/>
      <c r="K99" s="104"/>
      <c r="L99" s="308">
        <f>SUM(L86:L98)</f>
        <v>260.2</v>
      </c>
      <c r="M99" s="308">
        <f t="shared" ref="M99:N99" si="67">SUM(M86:M98)</f>
        <v>314.89999999999998</v>
      </c>
      <c r="N99" s="308">
        <f t="shared" si="67"/>
        <v>308.39999999999998</v>
      </c>
      <c r="U99" s="319">
        <v>48</v>
      </c>
      <c r="V99" s="94">
        <v>49.7</v>
      </c>
      <c r="W99" s="94">
        <v>45</v>
      </c>
      <c r="X99" s="319">
        <f>X58</f>
        <v>10.4</v>
      </c>
      <c r="Y99" s="319">
        <f t="shared" ref="Y99:Z99" si="68">Y58</f>
        <v>12.4</v>
      </c>
      <c r="Z99" s="319">
        <f t="shared" si="68"/>
        <v>13.7</v>
      </c>
    </row>
    <row r="100" spans="1:26" s="94" customFormat="1" hidden="1" x14ac:dyDescent="0.2">
      <c r="A100" s="93"/>
      <c r="B100" s="93"/>
      <c r="C100" s="206" t="s">
        <v>216</v>
      </c>
      <c r="D100" s="308">
        <f>D99+L83</f>
        <v>293.39999999999998</v>
      </c>
      <c r="E100" s="308">
        <f t="shared" ref="E100:F100" si="69">E99+M83</f>
        <v>354.8</v>
      </c>
      <c r="F100" s="308">
        <f t="shared" si="69"/>
        <v>347.4</v>
      </c>
      <c r="G100" s="308"/>
      <c r="H100" s="308"/>
      <c r="I100" s="308"/>
      <c r="L100" s="313">
        <f>L99-L81</f>
        <v>0</v>
      </c>
      <c r="M100" s="313">
        <f t="shared" ref="M100:N100" si="70">M99-M81</f>
        <v>0</v>
      </c>
      <c r="N100" s="313">
        <f t="shared" si="70"/>
        <v>0</v>
      </c>
      <c r="U100" s="319">
        <v>48</v>
      </c>
      <c r="V100" s="94">
        <v>49.7</v>
      </c>
      <c r="W100" s="104">
        <v>35</v>
      </c>
      <c r="X100" s="319">
        <f>X57</f>
        <v>4.8</v>
      </c>
      <c r="Y100" s="319">
        <f t="shared" ref="Y100:Z100" si="71">Y57</f>
        <v>6</v>
      </c>
      <c r="Z100" s="319">
        <f t="shared" si="71"/>
        <v>5.7</v>
      </c>
    </row>
    <row r="101" spans="1:26" s="94" customFormat="1" hidden="1" x14ac:dyDescent="0.2">
      <c r="A101" s="93"/>
      <c r="B101" s="93"/>
      <c r="D101" s="313">
        <f>L80-D100</f>
        <v>0</v>
      </c>
      <c r="E101" s="313">
        <f t="shared" ref="E101:F101" si="72">M80-E100</f>
        <v>0</v>
      </c>
      <c r="F101" s="313">
        <f t="shared" si="72"/>
        <v>0</v>
      </c>
      <c r="G101" s="313"/>
      <c r="H101" s="313"/>
      <c r="I101" s="313"/>
      <c r="K101" s="104"/>
      <c r="L101" s="319"/>
      <c r="M101" s="319"/>
      <c r="N101" s="319"/>
      <c r="O101" s="319"/>
      <c r="U101" s="319">
        <v>47.9</v>
      </c>
      <c r="V101" s="94">
        <v>49.7</v>
      </c>
      <c r="W101" s="94">
        <v>35</v>
      </c>
      <c r="X101" s="319">
        <f>X59+X60</f>
        <v>12.1</v>
      </c>
      <c r="Y101" s="319">
        <f t="shared" ref="Y101:Z101" si="73">Y59+Y60</f>
        <v>14.5</v>
      </c>
      <c r="Z101" s="319">
        <f t="shared" si="73"/>
        <v>16.5</v>
      </c>
    </row>
    <row r="102" spans="1:26" s="94" customFormat="1" hidden="1" x14ac:dyDescent="0.2">
      <c r="A102" s="93"/>
      <c r="B102" s="93"/>
      <c r="G102" s="319"/>
      <c r="H102" s="319"/>
      <c r="K102" s="104"/>
      <c r="L102" s="319"/>
      <c r="M102" s="319"/>
      <c r="N102" s="319"/>
      <c r="U102" s="319">
        <v>47.8</v>
      </c>
      <c r="V102" s="94">
        <v>49.7</v>
      </c>
      <c r="W102" s="104">
        <v>30</v>
      </c>
      <c r="X102" s="319">
        <f>X61</f>
        <v>7.6</v>
      </c>
      <c r="Y102" s="319">
        <f t="shared" ref="Y102:Z102" si="74">Y61</f>
        <v>13.6</v>
      </c>
      <c r="Z102" s="319">
        <f t="shared" si="74"/>
        <v>14.4</v>
      </c>
    </row>
    <row r="103" spans="1:26" s="94" customFormat="1" hidden="1" x14ac:dyDescent="0.2">
      <c r="A103" s="93"/>
      <c r="B103" s="93"/>
      <c r="G103" s="319"/>
      <c r="H103" s="319"/>
      <c r="L103" s="319"/>
      <c r="M103" s="319"/>
      <c r="N103" s="319"/>
      <c r="U103" s="319">
        <v>47.8</v>
      </c>
      <c r="V103" s="94">
        <v>49.7</v>
      </c>
      <c r="W103" s="94">
        <v>25</v>
      </c>
      <c r="X103" s="319">
        <f>X62</f>
        <v>19.8</v>
      </c>
      <c r="Y103" s="319">
        <f t="shared" ref="Y103:Z103" si="75">Y62</f>
        <v>23.5</v>
      </c>
      <c r="Z103" s="319">
        <f t="shared" si="75"/>
        <v>22.7</v>
      </c>
    </row>
    <row r="104" spans="1:26" s="94" customFormat="1" hidden="1" x14ac:dyDescent="0.2">
      <c r="A104" s="93"/>
      <c r="B104" s="93"/>
      <c r="C104" s="74"/>
      <c r="D104" s="319"/>
      <c r="E104" s="319"/>
      <c r="F104" s="319"/>
      <c r="J104" s="319"/>
      <c r="L104" s="319"/>
      <c r="U104" s="319">
        <v>47.6</v>
      </c>
      <c r="V104" s="94">
        <v>49.7</v>
      </c>
      <c r="W104" s="104">
        <v>15</v>
      </c>
      <c r="X104" s="319">
        <f>X63</f>
        <v>4.5</v>
      </c>
      <c r="Y104" s="319">
        <f t="shared" ref="Y104:Z104" si="76">Y63</f>
        <v>5.3</v>
      </c>
      <c r="Z104" s="319">
        <f t="shared" si="76"/>
        <v>5.2</v>
      </c>
    </row>
    <row r="105" spans="1:26" s="94" customFormat="1" hidden="1" x14ac:dyDescent="0.2">
      <c r="A105" s="93"/>
      <c r="B105" s="93"/>
      <c r="D105" s="319"/>
      <c r="F105" s="319"/>
      <c r="G105" s="319"/>
      <c r="H105" s="319"/>
      <c r="J105" s="319"/>
      <c r="K105" s="104"/>
      <c r="L105" s="319"/>
      <c r="M105" s="319"/>
      <c r="N105" s="319"/>
      <c r="P105" s="97"/>
      <c r="U105" s="319">
        <v>47</v>
      </c>
      <c r="V105" s="94">
        <v>49.7</v>
      </c>
      <c r="W105" s="104">
        <v>15</v>
      </c>
      <c r="X105" s="319">
        <f>X66</f>
        <v>8.6</v>
      </c>
      <c r="Y105" s="319">
        <f t="shared" ref="Y105:Z105" si="77">Y66</f>
        <v>8.6</v>
      </c>
      <c r="Z105" s="319">
        <f t="shared" si="77"/>
        <v>8.6</v>
      </c>
    </row>
    <row r="106" spans="1:26" s="94" customFormat="1" hidden="1" x14ac:dyDescent="0.2">
      <c r="A106" s="93"/>
      <c r="B106" s="93"/>
      <c r="C106" s="116"/>
      <c r="D106" s="319"/>
      <c r="E106" s="319"/>
      <c r="F106" s="319"/>
      <c r="G106" s="319"/>
      <c r="H106" s="319"/>
      <c r="J106" s="319"/>
      <c r="L106" s="319"/>
      <c r="M106" s="319"/>
      <c r="N106" s="319"/>
      <c r="U106" s="319">
        <v>47</v>
      </c>
      <c r="V106" s="94">
        <v>49.7</v>
      </c>
      <c r="W106" s="94">
        <v>10</v>
      </c>
      <c r="X106" s="319">
        <f>X64+X65</f>
        <v>16</v>
      </c>
      <c r="Y106" s="319">
        <f t="shared" ref="Y106:Z106" si="78">Y64+Y65</f>
        <v>18.2</v>
      </c>
      <c r="Z106" s="319">
        <f t="shared" si="78"/>
        <v>17.3</v>
      </c>
    </row>
    <row r="107" spans="1:26" s="97" customFormat="1" hidden="1" x14ac:dyDescent="0.2">
      <c r="A107" s="96"/>
      <c r="B107" s="96"/>
      <c r="D107" s="94"/>
      <c r="E107" s="319"/>
      <c r="F107" s="319"/>
      <c r="G107" s="319"/>
      <c r="H107" s="319"/>
      <c r="I107" s="94"/>
      <c r="J107" s="319"/>
      <c r="K107" s="94"/>
      <c r="L107" s="319"/>
      <c r="M107" s="94"/>
      <c r="N107" s="94"/>
      <c r="O107" s="94"/>
      <c r="W107" s="104"/>
      <c r="X107" s="308">
        <f>SUM(X86:X106)</f>
        <v>235.5</v>
      </c>
      <c r="Y107" s="308">
        <f t="shared" ref="Y107:Z107" si="79">SUM(Y86:Y106)</f>
        <v>288.3</v>
      </c>
      <c r="Z107" s="308">
        <f t="shared" si="79"/>
        <v>281.7</v>
      </c>
    </row>
    <row r="108" spans="1:26" s="94" customFormat="1" hidden="1" x14ac:dyDescent="0.2">
      <c r="A108" s="93"/>
      <c r="B108" s="93"/>
      <c r="C108" s="74"/>
      <c r="E108" s="319"/>
      <c r="F108" s="319"/>
      <c r="G108" s="319"/>
      <c r="H108" s="319"/>
      <c r="I108" s="319"/>
      <c r="J108" s="319"/>
      <c r="L108" s="319"/>
      <c r="M108" s="319"/>
      <c r="N108" s="319"/>
      <c r="O108" s="97"/>
      <c r="U108" s="319"/>
      <c r="X108" s="313">
        <f>X107-X80</f>
        <v>0</v>
      </c>
      <c r="Y108" s="313">
        <f t="shared" ref="Y108:Z108" si="80">Y107-Y80</f>
        <v>0</v>
      </c>
      <c r="Z108" s="313">
        <f t="shared" si="80"/>
        <v>0</v>
      </c>
    </row>
    <row r="109" spans="1:26" s="94" customFormat="1" hidden="1" x14ac:dyDescent="0.2">
      <c r="A109" s="93"/>
      <c r="B109" s="93"/>
      <c r="C109" s="74"/>
      <c r="E109" s="319"/>
      <c r="G109" s="308"/>
      <c r="H109" s="308"/>
      <c r="L109" s="308"/>
      <c r="M109" s="308"/>
      <c r="N109" s="308"/>
      <c r="O109" s="97"/>
      <c r="U109" s="319"/>
      <c r="V109" s="319"/>
      <c r="W109" s="104"/>
      <c r="Y109" s="319"/>
      <c r="Z109" s="319"/>
    </row>
    <row r="110" spans="1:26" s="94" customFormat="1" hidden="1" x14ac:dyDescent="0.2">
      <c r="A110" s="93"/>
      <c r="B110" s="93"/>
      <c r="E110" s="319"/>
      <c r="G110" s="308"/>
      <c r="H110" s="308"/>
      <c r="I110" s="97"/>
      <c r="J110" s="97"/>
      <c r="K110" s="97"/>
      <c r="M110" s="313"/>
      <c r="N110" s="313"/>
      <c r="U110" s="319"/>
      <c r="V110" s="319"/>
      <c r="W110" s="104"/>
      <c r="Y110" s="319"/>
      <c r="Z110" s="319"/>
    </row>
    <row r="111" spans="1:26" s="94" customFormat="1" x14ac:dyDescent="0.2">
      <c r="A111" s="93"/>
      <c r="B111" s="93"/>
      <c r="C111" s="116"/>
      <c r="E111" s="319"/>
      <c r="G111" s="313"/>
      <c r="H111" s="313"/>
      <c r="L111" s="319"/>
      <c r="U111" s="319"/>
      <c r="V111" s="319"/>
      <c r="X111" s="319"/>
      <c r="Y111" s="308"/>
      <c r="Z111" s="308"/>
    </row>
    <row r="112" spans="1:26" s="94" customFormat="1" x14ac:dyDescent="0.2">
      <c r="A112" s="93"/>
      <c r="B112" s="93"/>
      <c r="C112" s="116"/>
      <c r="E112" s="319"/>
      <c r="U112" s="133"/>
      <c r="V112" s="97"/>
      <c r="W112" s="97"/>
      <c r="Y112" s="313"/>
      <c r="Z112" s="313"/>
    </row>
    <row r="113" spans="1:21" s="94" customFormat="1" x14ac:dyDescent="0.2">
      <c r="A113" s="93"/>
      <c r="B113" s="93"/>
      <c r="G113" s="319"/>
      <c r="H113" s="319"/>
      <c r="U113" s="319"/>
    </row>
    <row r="115" spans="1:21" s="94" customFormat="1" x14ac:dyDescent="0.2">
      <c r="A115" s="93"/>
      <c r="B115" s="93"/>
      <c r="G115" s="319"/>
      <c r="H115" s="319"/>
    </row>
    <row r="116" spans="1:21" s="94" customFormat="1" x14ac:dyDescent="0.2">
      <c r="A116" s="93"/>
      <c r="B116" s="93"/>
      <c r="G116" s="319"/>
      <c r="H116" s="319"/>
    </row>
    <row r="117" spans="1:21" s="94" customFormat="1" x14ac:dyDescent="0.2">
      <c r="A117" s="93"/>
      <c r="B117" s="93"/>
      <c r="G117" s="319"/>
      <c r="H117" s="319"/>
    </row>
    <row r="118" spans="1:21" s="94" customFormat="1" x14ac:dyDescent="0.2">
      <c r="A118" s="93"/>
      <c r="B118" s="93"/>
      <c r="G118" s="319"/>
      <c r="H118" s="319"/>
    </row>
    <row r="119" spans="1:21" s="94" customFormat="1" x14ac:dyDescent="0.2">
      <c r="A119" s="93"/>
      <c r="B119" s="93"/>
      <c r="G119" s="319"/>
      <c r="H119" s="319"/>
    </row>
    <row r="120" spans="1:21" s="94" customFormat="1" x14ac:dyDescent="0.2">
      <c r="A120" s="93"/>
      <c r="B120" s="93"/>
    </row>
    <row r="121" spans="1:21" s="94" customFormat="1" x14ac:dyDescent="0.2">
      <c r="A121" s="93"/>
      <c r="B121" s="93"/>
    </row>
    <row r="122" spans="1:21" s="94" customFormat="1" x14ac:dyDescent="0.2">
      <c r="A122" s="93"/>
      <c r="B122" s="93"/>
    </row>
    <row r="123" spans="1:21" s="94" customFormat="1" x14ac:dyDescent="0.2">
      <c r="A123" s="93"/>
      <c r="B123" s="93"/>
    </row>
    <row r="125" spans="1:21" s="94" customFormat="1" x14ac:dyDescent="0.2">
      <c r="A125" s="93"/>
      <c r="B125" s="93"/>
    </row>
    <row r="126" spans="1:21" s="94" customFormat="1" x14ac:dyDescent="0.2">
      <c r="A126" s="93"/>
      <c r="B126" s="93"/>
    </row>
    <row r="127" spans="1:21" s="94" customFormat="1" x14ac:dyDescent="0.2">
      <c r="A127" s="93"/>
      <c r="B127" s="93"/>
    </row>
    <row r="128" spans="1:21" s="94" customFormat="1" x14ac:dyDescent="0.2">
      <c r="A128" s="93"/>
      <c r="B128" s="93"/>
    </row>
    <row r="129" spans="1:2" s="94" customFormat="1" x14ac:dyDescent="0.2">
      <c r="A129" s="93"/>
      <c r="B129" s="93"/>
    </row>
    <row r="130" spans="1:2" s="94" customFormat="1" x14ac:dyDescent="0.2">
      <c r="A130" s="93"/>
      <c r="B130" s="93"/>
    </row>
    <row r="131" spans="1:2" s="94" customFormat="1" x14ac:dyDescent="0.2">
      <c r="A131" s="93"/>
      <c r="B131" s="93"/>
    </row>
    <row r="132" spans="1:2" s="94" customFormat="1" x14ac:dyDescent="0.2">
      <c r="A132" s="93"/>
      <c r="B132" s="93"/>
    </row>
    <row r="133" spans="1:2" s="94" customFormat="1" x14ac:dyDescent="0.2">
      <c r="A133" s="93"/>
      <c r="B133" s="93"/>
    </row>
    <row r="134" spans="1:2" s="94" customFormat="1" x14ac:dyDescent="0.2">
      <c r="A134" s="93"/>
      <c r="B134" s="93"/>
    </row>
    <row r="135" spans="1:2" s="94" customFormat="1" x14ac:dyDescent="0.2">
      <c r="A135" s="93"/>
      <c r="B135" s="93"/>
    </row>
    <row r="136" spans="1:2" s="94" customFormat="1" x14ac:dyDescent="0.2">
      <c r="A136" s="93"/>
      <c r="B136" s="93"/>
    </row>
    <row r="137" spans="1:2" s="94" customFormat="1" x14ac:dyDescent="0.2">
      <c r="A137" s="93"/>
      <c r="B137" s="93"/>
    </row>
    <row r="138" spans="1:2" s="94" customFormat="1" x14ac:dyDescent="0.2">
      <c r="A138" s="93"/>
      <c r="B138" s="93"/>
    </row>
    <row r="139" spans="1:2" s="94" customFormat="1" x14ac:dyDescent="0.2">
      <c r="A139" s="93"/>
      <c r="B139" s="93"/>
    </row>
    <row r="140" spans="1:2" s="94" customFormat="1" x14ac:dyDescent="0.2">
      <c r="A140" s="93"/>
      <c r="B140" s="93"/>
    </row>
    <row r="141" spans="1:2" s="94" customFormat="1" x14ac:dyDescent="0.2">
      <c r="A141" s="93"/>
      <c r="B141" s="93"/>
    </row>
  </sheetData>
  <mergeCells count="18">
    <mergeCell ref="I6:K6"/>
    <mergeCell ref="V7:W7"/>
    <mergeCell ref="A9:X9"/>
    <mergeCell ref="A6:A8"/>
    <mergeCell ref="B6:B8"/>
    <mergeCell ref="C7:C8"/>
    <mergeCell ref="I7:I8"/>
    <mergeCell ref="O7:O8"/>
    <mergeCell ref="U7:U8"/>
    <mergeCell ref="C6:H6"/>
    <mergeCell ref="R6:T7"/>
    <mergeCell ref="L6:N7"/>
    <mergeCell ref="X6:Z7"/>
    <mergeCell ref="F7:H7"/>
    <mergeCell ref="D7:E7"/>
    <mergeCell ref="J7:K7"/>
    <mergeCell ref="P7:Q7"/>
    <mergeCell ref="U6:W6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2"/>
  <sheetViews>
    <sheetView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Q110" sqref="Q110"/>
    </sheetView>
  </sheetViews>
  <sheetFormatPr defaultRowHeight="12.75" x14ac:dyDescent="0.2"/>
  <cols>
    <col min="1" max="1" width="13.85546875" style="298" customWidth="1"/>
    <col min="2" max="2" width="19.85546875" style="298" customWidth="1"/>
    <col min="3" max="3" width="5.5703125" style="345" customWidth="1"/>
    <col min="4" max="4" width="7.28515625" style="345" customWidth="1"/>
    <col min="5" max="5" width="6.42578125" style="345" customWidth="1"/>
    <col min="6" max="8" width="6.140625" style="345" hidden="1" customWidth="1"/>
    <col min="9" max="9" width="4.7109375" style="345" customWidth="1"/>
    <col min="10" max="10" width="7.28515625" style="345" customWidth="1"/>
    <col min="11" max="11" width="6.85546875" style="345" customWidth="1"/>
    <col min="12" max="14" width="5.7109375" style="345" customWidth="1"/>
    <col min="15" max="15" width="4.7109375" style="345" customWidth="1"/>
    <col min="16" max="16" width="5.5703125" style="345" customWidth="1"/>
    <col min="17" max="17" width="6.5703125" style="345" customWidth="1"/>
    <col min="18" max="20" width="5.7109375" style="345" customWidth="1"/>
    <col min="21" max="21" width="4.7109375" style="345" customWidth="1"/>
    <col min="22" max="22" width="7.7109375" style="345" customWidth="1"/>
    <col min="23" max="23" width="6.5703125" style="345" customWidth="1"/>
    <col min="24" max="26" width="5.7109375" style="345" customWidth="1"/>
    <col min="27" max="30" width="9.140625" style="298" customWidth="1"/>
    <col min="31" max="16384" width="9.140625" style="298"/>
  </cols>
  <sheetData>
    <row r="1" spans="1:30" ht="12.75" customHeight="1" x14ac:dyDescent="0.2">
      <c r="U1" s="129" t="str">
        <f>'ВЭС, ВПМЭС'!U1</f>
        <v>Приложение №10</v>
      </c>
    </row>
    <row r="2" spans="1:30" ht="12.75" customHeight="1" x14ac:dyDescent="0.2">
      <c r="U2" s="129" t="str">
        <f>'ВЭС, ВПМЭС'!U2</f>
        <v>к приказу Минэнерго России</v>
      </c>
    </row>
    <row r="3" spans="1:30" ht="12" customHeight="1" x14ac:dyDescent="0.2">
      <c r="U3" s="129" t="str">
        <f>'ВЭС, ВПМЭС'!U3</f>
        <v>от 06 июня 2013 г. № 290</v>
      </c>
    </row>
    <row r="4" spans="1:30" ht="12.75" customHeight="1" x14ac:dyDescent="0.2">
      <c r="I4" s="345" t="str">
        <f>'ВЭС, ВПМЭС'!I4</f>
        <v>Настройка АЧР</v>
      </c>
      <c r="U4" s="129"/>
    </row>
    <row r="6" spans="1:30" x14ac:dyDescent="0.2">
      <c r="A6" s="424" t="s">
        <v>0</v>
      </c>
      <c r="B6" s="424" t="s">
        <v>1</v>
      </c>
      <c r="C6" s="411" t="s">
        <v>2</v>
      </c>
      <c r="D6" s="412"/>
      <c r="E6" s="412"/>
      <c r="F6" s="412"/>
      <c r="G6" s="412"/>
      <c r="H6" s="413"/>
      <c r="I6" s="411" t="s">
        <v>3</v>
      </c>
      <c r="J6" s="412"/>
      <c r="K6" s="413"/>
      <c r="L6" s="415" t="str">
        <f>Свод!B4</f>
        <v>Мощность, МВт</v>
      </c>
      <c r="M6" s="415"/>
      <c r="N6" s="416"/>
      <c r="O6" s="262" t="s">
        <v>4</v>
      </c>
      <c r="P6" s="263"/>
      <c r="Q6" s="263"/>
      <c r="R6" s="414" t="str">
        <f>L6</f>
        <v>Мощность, МВт</v>
      </c>
      <c r="S6" s="415"/>
      <c r="T6" s="416"/>
      <c r="U6" s="411" t="s">
        <v>5</v>
      </c>
      <c r="V6" s="412"/>
      <c r="W6" s="413"/>
      <c r="X6" s="415" t="str">
        <f>R6</f>
        <v>Мощность, МВт</v>
      </c>
      <c r="Y6" s="415"/>
      <c r="Z6" s="416"/>
      <c r="AA6" s="85"/>
    </row>
    <row r="7" spans="1:30" ht="12.75" customHeight="1" x14ac:dyDescent="0.2">
      <c r="A7" s="424"/>
      <c r="B7" s="424"/>
      <c r="C7" s="408" t="s">
        <v>135</v>
      </c>
      <c r="D7" s="420" t="str">
        <f>'ВЭС, ВПМЭС'!D7:E7</f>
        <v>уставки</v>
      </c>
      <c r="E7" s="421"/>
      <c r="F7" s="414" t="str">
        <f>'ВЭС, ВПМЭС'!F7:H7</f>
        <v>Мощность, МВт</v>
      </c>
      <c r="G7" s="415"/>
      <c r="H7" s="416"/>
      <c r="I7" s="408" t="s">
        <v>136</v>
      </c>
      <c r="J7" s="420" t="str">
        <f>D7</f>
        <v>уставки</v>
      </c>
      <c r="K7" s="421"/>
      <c r="L7" s="418"/>
      <c r="M7" s="418"/>
      <c r="N7" s="419"/>
      <c r="O7" s="408" t="s">
        <v>6</v>
      </c>
      <c r="P7" s="420" t="str">
        <f>J7</f>
        <v>уставки</v>
      </c>
      <c r="Q7" s="422"/>
      <c r="R7" s="417"/>
      <c r="S7" s="418"/>
      <c r="T7" s="419"/>
      <c r="U7" s="395" t="s">
        <v>137</v>
      </c>
      <c r="V7" s="420" t="str">
        <f>P7</f>
        <v>уставки</v>
      </c>
      <c r="W7" s="421"/>
      <c r="X7" s="418"/>
      <c r="Y7" s="418"/>
      <c r="Z7" s="419"/>
      <c r="AA7" s="122"/>
      <c r="AB7" s="68"/>
      <c r="AC7" s="65"/>
      <c r="AD7" s="68"/>
    </row>
    <row r="8" spans="1:30" ht="25.5" customHeight="1" x14ac:dyDescent="0.2">
      <c r="A8" s="424"/>
      <c r="B8" s="424"/>
      <c r="C8" s="410"/>
      <c r="D8" s="169" t="s">
        <v>7</v>
      </c>
      <c r="E8" s="169" t="s">
        <v>8</v>
      </c>
      <c r="F8" s="346" t="str">
        <f>Свод!B5</f>
        <v>4-00</v>
      </c>
      <c r="G8" s="346" t="str">
        <f>Свод!C5</f>
        <v>9-00</v>
      </c>
      <c r="H8" s="346" t="str">
        <f>Свод!D5</f>
        <v>18-00</v>
      </c>
      <c r="I8" s="410"/>
      <c r="J8" s="169" t="s">
        <v>7</v>
      </c>
      <c r="K8" s="169" t="s">
        <v>8</v>
      </c>
      <c r="L8" s="346" t="str">
        <f>F8</f>
        <v>4-00</v>
      </c>
      <c r="M8" s="346" t="str">
        <f t="shared" ref="M8:N8" si="0">G8</f>
        <v>9-00</v>
      </c>
      <c r="N8" s="346" t="str">
        <f t="shared" si="0"/>
        <v>18-00</v>
      </c>
      <c r="O8" s="410"/>
      <c r="P8" s="169" t="s">
        <v>7</v>
      </c>
      <c r="Q8" s="169" t="s">
        <v>8</v>
      </c>
      <c r="R8" s="346" t="str">
        <f>L8</f>
        <v>4-00</v>
      </c>
      <c r="S8" s="346" t="str">
        <f t="shared" ref="S8:T8" si="1">M8</f>
        <v>9-00</v>
      </c>
      <c r="T8" s="346" t="str">
        <f t="shared" si="1"/>
        <v>18-00</v>
      </c>
      <c r="U8" s="395"/>
      <c r="V8" s="169" t="s">
        <v>7</v>
      </c>
      <c r="W8" s="169" t="s">
        <v>8</v>
      </c>
      <c r="X8" s="346" t="str">
        <f>R8</f>
        <v>4-00</v>
      </c>
      <c r="Y8" s="346" t="str">
        <f t="shared" ref="Y8:Z8" si="2">S8</f>
        <v>9-00</v>
      </c>
      <c r="Z8" s="346" t="str">
        <f t="shared" si="2"/>
        <v>18-00</v>
      </c>
      <c r="AA8" s="348"/>
      <c r="AB8" s="312"/>
      <c r="AC8" s="120"/>
      <c r="AD8" s="120"/>
    </row>
    <row r="9" spans="1:30" s="77" customFormat="1" x14ac:dyDescent="0.2">
      <c r="A9" s="423" t="s">
        <v>23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3"/>
      <c r="O9" s="423"/>
      <c r="P9" s="423"/>
      <c r="Q9" s="423"/>
      <c r="R9" s="423"/>
      <c r="S9" s="423"/>
      <c r="T9" s="423"/>
      <c r="U9" s="423"/>
      <c r="V9" s="423"/>
      <c r="W9" s="423"/>
      <c r="X9" s="423"/>
      <c r="Y9" s="74"/>
      <c r="Z9" s="74"/>
      <c r="AA9" s="74"/>
      <c r="AB9" s="123"/>
      <c r="AC9" s="123"/>
      <c r="AD9" s="123"/>
    </row>
    <row r="10" spans="1:30" s="77" customFormat="1" ht="104.25" customHeight="1" x14ac:dyDescent="0.2">
      <c r="A10" s="88" t="s">
        <v>286</v>
      </c>
      <c r="B10" s="88" t="s">
        <v>227</v>
      </c>
      <c r="C10" s="130" t="s">
        <v>27</v>
      </c>
      <c r="D10" s="130">
        <v>49.2</v>
      </c>
      <c r="E10" s="130">
        <v>0.2</v>
      </c>
      <c r="F10" s="130"/>
      <c r="G10" s="130"/>
      <c r="H10" s="130"/>
      <c r="I10" s="130"/>
      <c r="J10" s="130"/>
      <c r="K10" s="130"/>
      <c r="L10" s="323">
        <v>7.8</v>
      </c>
      <c r="M10" s="323">
        <v>8.1</v>
      </c>
      <c r="N10" s="130">
        <v>8.3000000000000007</v>
      </c>
      <c r="O10" s="130"/>
      <c r="P10" s="130"/>
      <c r="Q10" s="130"/>
      <c r="R10" s="323"/>
      <c r="S10" s="323"/>
      <c r="T10" s="323"/>
      <c r="U10" s="130">
        <v>2</v>
      </c>
      <c r="V10" s="130">
        <v>49.8</v>
      </c>
      <c r="W10" s="130">
        <v>95</v>
      </c>
      <c r="X10" s="323">
        <f>L10</f>
        <v>7.8</v>
      </c>
      <c r="Y10" s="323">
        <f t="shared" ref="Y10:Z12" si="3">M10</f>
        <v>8.1</v>
      </c>
      <c r="Z10" s="323">
        <f t="shared" si="3"/>
        <v>8.3000000000000007</v>
      </c>
    </row>
    <row r="11" spans="1:30" s="77" customFormat="1" ht="56.25" customHeight="1" x14ac:dyDescent="0.2">
      <c r="A11" s="284" t="s">
        <v>287</v>
      </c>
      <c r="B11" s="89" t="s">
        <v>12</v>
      </c>
      <c r="C11" s="130" t="s">
        <v>27</v>
      </c>
      <c r="D11" s="130">
        <v>49.2</v>
      </c>
      <c r="E11" s="130">
        <v>0.2</v>
      </c>
      <c r="F11" s="323"/>
      <c r="G11" s="323"/>
      <c r="H11" s="130"/>
      <c r="I11" s="130"/>
      <c r="J11" s="130"/>
      <c r="K11" s="130"/>
      <c r="L11" s="323">
        <v>0.3</v>
      </c>
      <c r="M11" s="130">
        <v>0.4</v>
      </c>
      <c r="N11" s="130">
        <v>0.4</v>
      </c>
      <c r="O11" s="130"/>
      <c r="P11" s="130"/>
      <c r="Q11" s="130"/>
      <c r="R11" s="130"/>
      <c r="S11" s="130"/>
      <c r="T11" s="130"/>
      <c r="U11" s="130">
        <v>1</v>
      </c>
      <c r="V11" s="130">
        <v>49.8</v>
      </c>
      <c r="W11" s="130">
        <v>100</v>
      </c>
      <c r="X11" s="323">
        <f>L11</f>
        <v>0.3</v>
      </c>
      <c r="Y11" s="323">
        <f t="shared" si="3"/>
        <v>0.4</v>
      </c>
      <c r="Z11" s="323">
        <f t="shared" si="3"/>
        <v>0.4</v>
      </c>
    </row>
    <row r="12" spans="1:30" s="77" customFormat="1" ht="93" customHeight="1" x14ac:dyDescent="0.2">
      <c r="A12" s="88" t="s">
        <v>288</v>
      </c>
      <c r="B12" s="88" t="s">
        <v>246</v>
      </c>
      <c r="C12" s="130" t="s">
        <v>27</v>
      </c>
      <c r="D12" s="130">
        <v>49.2</v>
      </c>
      <c r="E12" s="130">
        <v>0.2</v>
      </c>
      <c r="F12" s="323"/>
      <c r="G12" s="323"/>
      <c r="H12" s="323"/>
      <c r="I12" s="130"/>
      <c r="J12" s="130"/>
      <c r="K12" s="130"/>
      <c r="L12" s="323">
        <v>2.6</v>
      </c>
      <c r="M12" s="130">
        <v>2.8</v>
      </c>
      <c r="N12" s="130">
        <v>2.7</v>
      </c>
      <c r="O12" s="130"/>
      <c r="P12" s="130"/>
      <c r="Q12" s="130"/>
      <c r="R12" s="130"/>
      <c r="S12" s="130"/>
      <c r="T12" s="130"/>
      <c r="U12" s="130">
        <v>2</v>
      </c>
      <c r="V12" s="130">
        <v>49.8</v>
      </c>
      <c r="W12" s="130">
        <v>95</v>
      </c>
      <c r="X12" s="323">
        <f>L12</f>
        <v>2.6</v>
      </c>
      <c r="Y12" s="323">
        <f t="shared" si="3"/>
        <v>2.8</v>
      </c>
      <c r="Z12" s="323">
        <f t="shared" si="3"/>
        <v>2.7</v>
      </c>
    </row>
    <row r="13" spans="1:30" s="77" customFormat="1" ht="66.75" customHeight="1" x14ac:dyDescent="0.2">
      <c r="A13" s="88" t="s">
        <v>289</v>
      </c>
      <c r="B13" s="88" t="s">
        <v>16</v>
      </c>
      <c r="C13" s="322" t="s">
        <v>27</v>
      </c>
      <c r="D13" s="322">
        <v>49.2</v>
      </c>
      <c r="E13" s="322">
        <v>0.2</v>
      </c>
      <c r="F13" s="323"/>
      <c r="G13" s="323"/>
      <c r="H13" s="130"/>
      <c r="I13" s="130"/>
      <c r="J13" s="130"/>
      <c r="K13" s="130"/>
      <c r="L13" s="323">
        <v>1.7</v>
      </c>
      <c r="M13" s="130">
        <v>2.1</v>
      </c>
      <c r="N13" s="130">
        <v>2.4</v>
      </c>
      <c r="O13" s="130"/>
      <c r="P13" s="130"/>
      <c r="Q13" s="130"/>
      <c r="R13" s="323"/>
      <c r="S13" s="323"/>
      <c r="T13" s="323"/>
      <c r="U13" s="130"/>
      <c r="V13" s="130"/>
      <c r="W13" s="130"/>
      <c r="X13" s="130"/>
      <c r="Y13" s="130"/>
      <c r="Z13" s="130"/>
    </row>
    <row r="14" spans="1:30" s="77" customFormat="1" ht="25.5" x14ac:dyDescent="0.2">
      <c r="A14" s="88" t="s">
        <v>290</v>
      </c>
      <c r="B14" s="88" t="s">
        <v>11</v>
      </c>
      <c r="C14" s="322" t="s">
        <v>27</v>
      </c>
      <c r="D14" s="322">
        <v>49.2</v>
      </c>
      <c r="E14" s="322">
        <v>0.2</v>
      </c>
      <c r="F14" s="130"/>
      <c r="G14" s="130"/>
      <c r="H14" s="130"/>
      <c r="I14" s="130"/>
      <c r="J14" s="130"/>
      <c r="K14" s="130"/>
      <c r="L14" s="130">
        <v>0.7</v>
      </c>
      <c r="M14" s="130">
        <v>1.1000000000000001</v>
      </c>
      <c r="N14" s="130">
        <v>1.1000000000000001</v>
      </c>
      <c r="O14" s="130"/>
      <c r="P14" s="130"/>
      <c r="Q14" s="130"/>
      <c r="R14" s="323"/>
      <c r="S14" s="323"/>
      <c r="T14" s="323"/>
      <c r="U14" s="130"/>
      <c r="V14" s="130"/>
      <c r="W14" s="130"/>
      <c r="X14" s="130"/>
      <c r="Y14" s="130"/>
      <c r="Z14" s="130"/>
    </row>
    <row r="15" spans="1:30" s="77" customFormat="1" ht="78.75" customHeight="1" x14ac:dyDescent="0.2">
      <c r="A15" s="88" t="s">
        <v>291</v>
      </c>
      <c r="B15" s="88" t="s">
        <v>247</v>
      </c>
      <c r="C15" s="130" t="s">
        <v>27</v>
      </c>
      <c r="D15" s="322">
        <v>49.2</v>
      </c>
      <c r="E15" s="322">
        <v>0.2</v>
      </c>
      <c r="F15" s="323"/>
      <c r="G15" s="130"/>
      <c r="H15" s="130"/>
      <c r="I15" s="130"/>
      <c r="J15" s="323"/>
      <c r="K15" s="130"/>
      <c r="L15" s="323">
        <v>1.2</v>
      </c>
      <c r="M15" s="130">
        <v>1.4</v>
      </c>
      <c r="N15" s="130">
        <v>1.4</v>
      </c>
      <c r="O15" s="130"/>
      <c r="P15" s="130"/>
      <c r="Q15" s="130"/>
      <c r="R15" s="130"/>
      <c r="S15" s="130"/>
      <c r="T15" s="130"/>
      <c r="U15" s="130">
        <v>1</v>
      </c>
      <c r="V15" s="130">
        <v>49.8</v>
      </c>
      <c r="W15" s="130">
        <v>100</v>
      </c>
      <c r="X15" s="323">
        <f>L15</f>
        <v>1.2</v>
      </c>
      <c r="Y15" s="323">
        <f t="shared" ref="Y15:Z15" si="4">M15</f>
        <v>1.4</v>
      </c>
      <c r="Z15" s="323">
        <f t="shared" si="4"/>
        <v>1.4</v>
      </c>
    </row>
    <row r="16" spans="1:30" s="77" customFormat="1" ht="35.25" customHeight="1" x14ac:dyDescent="0.2">
      <c r="A16" s="88" t="s">
        <v>332</v>
      </c>
      <c r="B16" s="88" t="s">
        <v>333</v>
      </c>
      <c r="C16" s="130">
        <v>3</v>
      </c>
      <c r="D16" s="322">
        <v>48.6</v>
      </c>
      <c r="E16" s="322">
        <v>0.2</v>
      </c>
      <c r="F16" s="323"/>
      <c r="G16" s="130"/>
      <c r="H16" s="323"/>
      <c r="I16" s="130">
        <v>5</v>
      </c>
      <c r="J16" s="323">
        <v>48.9</v>
      </c>
      <c r="K16" s="130">
        <v>20</v>
      </c>
      <c r="L16" s="323">
        <v>4.5</v>
      </c>
      <c r="M16" s="323">
        <v>4.9000000000000004</v>
      </c>
      <c r="N16" s="323">
        <v>4.5999999999999996</v>
      </c>
      <c r="O16" s="130"/>
      <c r="P16" s="130"/>
      <c r="Q16" s="130"/>
      <c r="R16" s="130"/>
      <c r="S16" s="130"/>
      <c r="T16" s="130"/>
      <c r="U16" s="130">
        <v>11</v>
      </c>
      <c r="V16" s="130">
        <v>49.8</v>
      </c>
      <c r="W16" s="130">
        <v>50</v>
      </c>
      <c r="X16" s="323">
        <f>L16</f>
        <v>4.5</v>
      </c>
      <c r="Y16" s="323">
        <f t="shared" ref="Y16:Z19" si="5">M16</f>
        <v>4.9000000000000004</v>
      </c>
      <c r="Z16" s="323">
        <f t="shared" si="5"/>
        <v>4.5999999999999996</v>
      </c>
    </row>
    <row r="17" spans="1:27" s="77" customFormat="1" ht="104.25" customHeight="1" x14ac:dyDescent="0.2">
      <c r="A17" s="88" t="s">
        <v>334</v>
      </c>
      <c r="B17" s="88" t="s">
        <v>335</v>
      </c>
      <c r="C17" s="130">
        <v>3</v>
      </c>
      <c r="D17" s="322">
        <v>48.6</v>
      </c>
      <c r="E17" s="322">
        <v>0.2</v>
      </c>
      <c r="F17" s="323"/>
      <c r="G17" s="323"/>
      <c r="H17" s="323"/>
      <c r="I17" s="130">
        <v>5</v>
      </c>
      <c r="J17" s="323">
        <v>48.9</v>
      </c>
      <c r="K17" s="130">
        <v>20</v>
      </c>
      <c r="L17" s="323">
        <v>4.3</v>
      </c>
      <c r="M17" s="323">
        <v>5.4</v>
      </c>
      <c r="N17" s="323">
        <v>5.3</v>
      </c>
      <c r="O17" s="130"/>
      <c r="P17" s="130"/>
      <c r="Q17" s="130"/>
      <c r="R17" s="130"/>
      <c r="S17" s="130"/>
      <c r="T17" s="130"/>
      <c r="U17" s="130">
        <v>11</v>
      </c>
      <c r="V17" s="130">
        <v>49.8</v>
      </c>
      <c r="W17" s="130">
        <v>50</v>
      </c>
      <c r="X17" s="323">
        <f t="shared" ref="X17:X18" si="6">L17</f>
        <v>4.3</v>
      </c>
      <c r="Y17" s="323">
        <f t="shared" si="5"/>
        <v>5.4</v>
      </c>
      <c r="Z17" s="323">
        <f t="shared" si="5"/>
        <v>5.3</v>
      </c>
    </row>
    <row r="18" spans="1:27" s="77" customFormat="1" ht="80.25" customHeight="1" x14ac:dyDescent="0.2">
      <c r="A18" s="88" t="s">
        <v>336</v>
      </c>
      <c r="B18" s="88" t="s">
        <v>14</v>
      </c>
      <c r="C18" s="130">
        <v>3</v>
      </c>
      <c r="D18" s="322">
        <v>48.6</v>
      </c>
      <c r="E18" s="322">
        <v>0.2</v>
      </c>
      <c r="F18" s="323"/>
      <c r="G18" s="323"/>
      <c r="H18" s="130"/>
      <c r="I18" s="130">
        <v>5</v>
      </c>
      <c r="J18" s="323">
        <v>48.9</v>
      </c>
      <c r="K18" s="130">
        <v>20</v>
      </c>
      <c r="L18" s="130">
        <v>7.5</v>
      </c>
      <c r="M18" s="323">
        <v>8.6999999999999993</v>
      </c>
      <c r="N18" s="130">
        <v>8.6999999999999993</v>
      </c>
      <c r="O18" s="130"/>
      <c r="P18" s="130"/>
      <c r="Q18" s="130"/>
      <c r="R18" s="130"/>
      <c r="S18" s="130"/>
      <c r="T18" s="130"/>
      <c r="U18" s="130">
        <v>10</v>
      </c>
      <c r="V18" s="130">
        <v>49.8</v>
      </c>
      <c r="W18" s="130">
        <v>55</v>
      </c>
      <c r="X18" s="323">
        <f t="shared" si="6"/>
        <v>7.5</v>
      </c>
      <c r="Y18" s="323">
        <f t="shared" si="5"/>
        <v>8.6999999999999993</v>
      </c>
      <c r="Z18" s="323">
        <f t="shared" si="5"/>
        <v>8.6999999999999993</v>
      </c>
    </row>
    <row r="19" spans="1:27" s="77" customFormat="1" ht="52.5" customHeight="1" x14ac:dyDescent="0.2">
      <c r="A19" s="88" t="s">
        <v>337</v>
      </c>
      <c r="B19" s="88" t="s">
        <v>15</v>
      </c>
      <c r="C19" s="130">
        <v>3</v>
      </c>
      <c r="D19" s="322">
        <v>48.6</v>
      </c>
      <c r="E19" s="322">
        <v>0.2</v>
      </c>
      <c r="F19" s="323"/>
      <c r="G19" s="323"/>
      <c r="H19" s="323"/>
      <c r="I19" s="130">
        <v>5</v>
      </c>
      <c r="J19" s="323">
        <v>48.9</v>
      </c>
      <c r="K19" s="130">
        <v>20</v>
      </c>
      <c r="L19" s="323">
        <v>0.2</v>
      </c>
      <c r="M19" s="323">
        <v>0.3</v>
      </c>
      <c r="N19" s="323">
        <v>0.3</v>
      </c>
      <c r="O19" s="130"/>
      <c r="P19" s="130"/>
      <c r="Q19" s="130"/>
      <c r="R19" s="130"/>
      <c r="S19" s="130"/>
      <c r="T19" s="130"/>
      <c r="U19" s="130">
        <v>11</v>
      </c>
      <c r="V19" s="130">
        <v>49.8</v>
      </c>
      <c r="W19" s="130">
        <v>50</v>
      </c>
      <c r="X19" s="323">
        <f>L19</f>
        <v>0.2</v>
      </c>
      <c r="Y19" s="323">
        <f t="shared" si="5"/>
        <v>0.3</v>
      </c>
      <c r="Z19" s="323">
        <f t="shared" si="5"/>
        <v>0.3</v>
      </c>
    </row>
    <row r="20" spans="1:27" s="77" customFormat="1" ht="53.25" customHeight="1" x14ac:dyDescent="0.2">
      <c r="A20" s="88" t="s">
        <v>338</v>
      </c>
      <c r="B20" s="88" t="s">
        <v>339</v>
      </c>
      <c r="C20" s="130">
        <v>3</v>
      </c>
      <c r="D20" s="130">
        <v>48.6</v>
      </c>
      <c r="E20" s="130">
        <v>0.2</v>
      </c>
      <c r="F20" s="323"/>
      <c r="G20" s="323"/>
      <c r="H20" s="130"/>
      <c r="I20" s="130">
        <v>5</v>
      </c>
      <c r="J20" s="323">
        <v>48.9</v>
      </c>
      <c r="K20" s="130">
        <v>20</v>
      </c>
      <c r="L20" s="130">
        <v>1.6</v>
      </c>
      <c r="M20" s="323">
        <v>1.9</v>
      </c>
      <c r="N20" s="323">
        <v>1.7</v>
      </c>
      <c r="O20" s="130"/>
      <c r="P20" s="130"/>
      <c r="Q20" s="130"/>
      <c r="R20" s="130"/>
      <c r="S20" s="130"/>
      <c r="T20" s="130"/>
      <c r="U20" s="130">
        <v>11</v>
      </c>
      <c r="V20" s="130">
        <v>49.8</v>
      </c>
      <c r="W20" s="130">
        <v>50</v>
      </c>
      <c r="X20" s="323">
        <f>L20</f>
        <v>1.6</v>
      </c>
      <c r="Y20" s="323">
        <f t="shared" ref="Y20:Z32" si="7">M20</f>
        <v>1.9</v>
      </c>
      <c r="Z20" s="323">
        <f t="shared" si="7"/>
        <v>1.7</v>
      </c>
    </row>
    <row r="21" spans="1:27" s="77" customFormat="1" ht="39.75" customHeight="1" x14ac:dyDescent="0.2">
      <c r="A21" s="88" t="s">
        <v>340</v>
      </c>
      <c r="B21" s="88" t="s">
        <v>341</v>
      </c>
      <c r="C21" s="130">
        <v>3</v>
      </c>
      <c r="D21" s="130">
        <v>48.6</v>
      </c>
      <c r="E21" s="130">
        <v>0.2</v>
      </c>
      <c r="F21" s="130"/>
      <c r="G21" s="130"/>
      <c r="H21" s="323"/>
      <c r="I21" s="130">
        <v>5</v>
      </c>
      <c r="J21" s="323">
        <v>48.9</v>
      </c>
      <c r="K21" s="130">
        <v>20</v>
      </c>
      <c r="L21" s="130">
        <v>1.5</v>
      </c>
      <c r="M21" s="130">
        <v>1.6</v>
      </c>
      <c r="N21" s="323">
        <v>1.5</v>
      </c>
      <c r="O21" s="130"/>
      <c r="P21" s="130"/>
      <c r="Q21" s="130"/>
      <c r="R21" s="130"/>
      <c r="S21" s="130"/>
      <c r="T21" s="130"/>
      <c r="U21" s="130">
        <v>10</v>
      </c>
      <c r="V21" s="130">
        <v>49.8</v>
      </c>
      <c r="W21" s="130">
        <v>55</v>
      </c>
      <c r="X21" s="323">
        <f t="shared" ref="X21:X23" si="8">L21</f>
        <v>1.5</v>
      </c>
      <c r="Y21" s="323">
        <f t="shared" si="7"/>
        <v>1.6</v>
      </c>
      <c r="Z21" s="323">
        <f t="shared" si="7"/>
        <v>1.5</v>
      </c>
    </row>
    <row r="22" spans="1:27" s="77" customFormat="1" ht="76.5" x14ac:dyDescent="0.2">
      <c r="A22" s="88" t="s">
        <v>344</v>
      </c>
      <c r="B22" s="197" t="s">
        <v>345</v>
      </c>
      <c r="C22" s="130">
        <v>3</v>
      </c>
      <c r="D22" s="322">
        <v>48.6</v>
      </c>
      <c r="E22" s="90">
        <v>0.2</v>
      </c>
      <c r="F22" s="323"/>
      <c r="G22" s="323"/>
      <c r="H22" s="323"/>
      <c r="I22" s="130">
        <v>5</v>
      </c>
      <c r="J22" s="130">
        <v>48.9</v>
      </c>
      <c r="K22" s="130">
        <v>20</v>
      </c>
      <c r="L22" s="323">
        <v>5.2</v>
      </c>
      <c r="M22" s="323">
        <v>5.3</v>
      </c>
      <c r="N22" s="323">
        <v>5.3</v>
      </c>
      <c r="O22" s="130"/>
      <c r="P22" s="130"/>
      <c r="Q22" s="130"/>
      <c r="R22" s="130"/>
      <c r="S22" s="130"/>
      <c r="T22" s="130"/>
      <c r="U22" s="130">
        <v>10</v>
      </c>
      <c r="V22" s="130">
        <v>49.8</v>
      </c>
      <c r="W22" s="130">
        <v>55</v>
      </c>
      <c r="X22" s="323">
        <f t="shared" si="8"/>
        <v>5.2</v>
      </c>
      <c r="Y22" s="323">
        <f t="shared" si="7"/>
        <v>5.3</v>
      </c>
      <c r="Z22" s="323">
        <f t="shared" si="7"/>
        <v>5.3</v>
      </c>
      <c r="AA22" s="83"/>
    </row>
    <row r="23" spans="1:27" s="77" customFormat="1" ht="114.75" customHeight="1" x14ac:dyDescent="0.2">
      <c r="A23" s="88" t="s">
        <v>354</v>
      </c>
      <c r="B23" s="88" t="s">
        <v>355</v>
      </c>
      <c r="C23" s="130">
        <v>4</v>
      </c>
      <c r="D23" s="322">
        <v>48.5</v>
      </c>
      <c r="E23" s="322">
        <v>0.2</v>
      </c>
      <c r="F23" s="323"/>
      <c r="G23" s="130"/>
      <c r="H23" s="130"/>
      <c r="I23" s="130">
        <v>6</v>
      </c>
      <c r="J23" s="130">
        <v>48.9</v>
      </c>
      <c r="K23" s="130">
        <v>25</v>
      </c>
      <c r="L23" s="323">
        <v>14.3</v>
      </c>
      <c r="M23" s="323">
        <v>17</v>
      </c>
      <c r="N23" s="323">
        <v>17</v>
      </c>
      <c r="O23" s="130"/>
      <c r="P23" s="130"/>
      <c r="Q23" s="130"/>
      <c r="R23" s="130"/>
      <c r="S23" s="130"/>
      <c r="T23" s="130"/>
      <c r="U23" s="130">
        <v>14</v>
      </c>
      <c r="V23" s="130">
        <v>49.8</v>
      </c>
      <c r="W23" s="130">
        <v>35</v>
      </c>
      <c r="X23" s="323">
        <f t="shared" si="8"/>
        <v>14.3</v>
      </c>
      <c r="Y23" s="323">
        <f t="shared" si="7"/>
        <v>17</v>
      </c>
      <c r="Z23" s="323">
        <f t="shared" si="7"/>
        <v>17</v>
      </c>
    </row>
    <row r="24" spans="1:27" s="77" customFormat="1" ht="54" customHeight="1" x14ac:dyDescent="0.2">
      <c r="A24" s="88" t="s">
        <v>356</v>
      </c>
      <c r="B24" s="88" t="s">
        <v>228</v>
      </c>
      <c r="C24" s="130">
        <v>4</v>
      </c>
      <c r="D24" s="322">
        <v>48.5</v>
      </c>
      <c r="E24" s="90">
        <v>0.15</v>
      </c>
      <c r="F24" s="323"/>
      <c r="G24" s="130"/>
      <c r="H24" s="130"/>
      <c r="I24" s="130">
        <v>6</v>
      </c>
      <c r="J24" s="130">
        <v>48.9</v>
      </c>
      <c r="K24" s="130">
        <v>25</v>
      </c>
      <c r="L24" s="323">
        <v>0.6</v>
      </c>
      <c r="M24" s="323">
        <v>0.9</v>
      </c>
      <c r="N24" s="323">
        <v>0.9</v>
      </c>
      <c r="O24" s="130"/>
      <c r="P24" s="130"/>
      <c r="Q24" s="130"/>
      <c r="R24" s="130"/>
      <c r="S24" s="130"/>
      <c r="T24" s="130"/>
      <c r="U24" s="130">
        <v>12</v>
      </c>
      <c r="V24" s="130">
        <v>49.8</v>
      </c>
      <c r="W24" s="130">
        <v>45</v>
      </c>
      <c r="X24" s="323">
        <f>L24</f>
        <v>0.6</v>
      </c>
      <c r="Y24" s="323">
        <f t="shared" si="7"/>
        <v>0.9</v>
      </c>
      <c r="Z24" s="323">
        <f t="shared" si="7"/>
        <v>0.9</v>
      </c>
    </row>
    <row r="25" spans="1:27" s="77" customFormat="1" ht="120.75" customHeight="1" x14ac:dyDescent="0.2">
      <c r="A25" s="88" t="s">
        <v>359</v>
      </c>
      <c r="B25" s="88" t="s">
        <v>360</v>
      </c>
      <c r="C25" s="130">
        <v>5</v>
      </c>
      <c r="D25" s="322">
        <v>48.4</v>
      </c>
      <c r="E25" s="322">
        <v>0.2</v>
      </c>
      <c r="F25" s="130"/>
      <c r="G25" s="323"/>
      <c r="H25" s="323"/>
      <c r="I25" s="130">
        <v>7</v>
      </c>
      <c r="J25" s="130">
        <v>48.9</v>
      </c>
      <c r="K25" s="130">
        <v>28</v>
      </c>
      <c r="L25" s="130">
        <v>20.3</v>
      </c>
      <c r="M25" s="323">
        <v>24.3</v>
      </c>
      <c r="N25" s="130">
        <v>25.4</v>
      </c>
      <c r="O25" s="130"/>
      <c r="P25" s="130"/>
      <c r="Q25" s="130"/>
      <c r="R25" s="130"/>
      <c r="S25" s="130"/>
      <c r="T25" s="130"/>
      <c r="U25" s="130">
        <v>15</v>
      </c>
      <c r="V25" s="130">
        <v>49.8</v>
      </c>
      <c r="W25" s="130">
        <v>30</v>
      </c>
      <c r="X25" s="323">
        <f t="shared" ref="X25:X31" si="9">L25</f>
        <v>20.3</v>
      </c>
      <c r="Y25" s="323">
        <f t="shared" si="7"/>
        <v>24.3</v>
      </c>
      <c r="Z25" s="323">
        <f t="shared" si="7"/>
        <v>25.4</v>
      </c>
    </row>
    <row r="26" spans="1:27" s="77" customFormat="1" ht="92.25" customHeight="1" x14ac:dyDescent="0.2">
      <c r="A26" s="88" t="s">
        <v>364</v>
      </c>
      <c r="B26" s="88" t="s">
        <v>65</v>
      </c>
      <c r="C26" s="130">
        <v>5</v>
      </c>
      <c r="D26" s="322">
        <v>48.4</v>
      </c>
      <c r="E26" s="322">
        <v>0.2</v>
      </c>
      <c r="F26" s="323"/>
      <c r="G26" s="130"/>
      <c r="H26" s="130"/>
      <c r="I26" s="130">
        <v>7</v>
      </c>
      <c r="J26" s="323">
        <v>48.9</v>
      </c>
      <c r="K26" s="130">
        <v>28</v>
      </c>
      <c r="L26" s="323">
        <v>4.8</v>
      </c>
      <c r="M26" s="130">
        <v>5.2</v>
      </c>
      <c r="N26" s="323">
        <v>5</v>
      </c>
      <c r="O26" s="130"/>
      <c r="P26" s="130"/>
      <c r="Q26" s="130"/>
      <c r="R26" s="130"/>
      <c r="S26" s="130"/>
      <c r="T26" s="130"/>
      <c r="U26" s="130">
        <v>17</v>
      </c>
      <c r="V26" s="130">
        <v>49.8</v>
      </c>
      <c r="W26" s="130">
        <v>20</v>
      </c>
      <c r="X26" s="323">
        <f t="shared" si="9"/>
        <v>4.8</v>
      </c>
      <c r="Y26" s="323">
        <f t="shared" si="7"/>
        <v>5.2</v>
      </c>
      <c r="Z26" s="323">
        <f t="shared" si="7"/>
        <v>5</v>
      </c>
    </row>
    <row r="27" spans="1:27" s="77" customFormat="1" ht="25.5" x14ac:dyDescent="0.2">
      <c r="A27" s="285" t="s">
        <v>370</v>
      </c>
      <c r="B27" s="284" t="s">
        <v>229</v>
      </c>
      <c r="C27" s="130">
        <v>6</v>
      </c>
      <c r="D27" s="322">
        <v>48.3</v>
      </c>
      <c r="E27" s="322">
        <v>0.2</v>
      </c>
      <c r="F27" s="130"/>
      <c r="G27" s="130"/>
      <c r="H27" s="130"/>
      <c r="I27" s="130">
        <v>8</v>
      </c>
      <c r="J27" s="130">
        <v>48.9</v>
      </c>
      <c r="K27" s="130">
        <v>30</v>
      </c>
      <c r="L27" s="130">
        <v>0.6</v>
      </c>
      <c r="M27" s="130">
        <v>0.6</v>
      </c>
      <c r="N27" s="130">
        <v>0.6</v>
      </c>
      <c r="O27" s="130"/>
      <c r="P27" s="130"/>
      <c r="Q27" s="130"/>
      <c r="R27" s="130"/>
      <c r="S27" s="130"/>
      <c r="T27" s="130"/>
      <c r="U27" s="130">
        <v>17</v>
      </c>
      <c r="V27" s="130">
        <v>49.8</v>
      </c>
      <c r="W27" s="130">
        <v>20</v>
      </c>
      <c r="X27" s="323">
        <f t="shared" si="9"/>
        <v>0.6</v>
      </c>
      <c r="Y27" s="323">
        <f t="shared" si="7"/>
        <v>0.6</v>
      </c>
      <c r="Z27" s="323">
        <f t="shared" si="7"/>
        <v>0.6</v>
      </c>
    </row>
    <row r="28" spans="1:27" s="77" customFormat="1" ht="25.5" x14ac:dyDescent="0.2">
      <c r="A28" s="284" t="s">
        <v>371</v>
      </c>
      <c r="B28" s="284" t="s">
        <v>372</v>
      </c>
      <c r="C28" s="130">
        <v>6</v>
      </c>
      <c r="D28" s="322">
        <v>48.3</v>
      </c>
      <c r="E28" s="90">
        <v>0.15</v>
      </c>
      <c r="F28" s="130"/>
      <c r="G28" s="130"/>
      <c r="H28" s="130"/>
      <c r="I28" s="130">
        <v>8</v>
      </c>
      <c r="J28" s="130">
        <v>48.9</v>
      </c>
      <c r="K28" s="130">
        <v>30</v>
      </c>
      <c r="L28" s="130">
        <v>0.7</v>
      </c>
      <c r="M28" s="323">
        <v>1</v>
      </c>
      <c r="N28" s="130">
        <v>0.6</v>
      </c>
      <c r="O28" s="130"/>
      <c r="P28" s="130"/>
      <c r="Q28" s="130"/>
      <c r="R28" s="130"/>
      <c r="S28" s="130"/>
      <c r="T28" s="130"/>
      <c r="U28" s="130">
        <v>17</v>
      </c>
      <c r="V28" s="130">
        <v>49.8</v>
      </c>
      <c r="W28" s="130">
        <v>20</v>
      </c>
      <c r="X28" s="323">
        <f t="shared" ref="X28" si="10">L28</f>
        <v>0.7</v>
      </c>
      <c r="Y28" s="323">
        <f t="shared" si="7"/>
        <v>1</v>
      </c>
      <c r="Z28" s="323">
        <f t="shared" si="7"/>
        <v>0.6</v>
      </c>
    </row>
    <row r="29" spans="1:27" s="77" customFormat="1" x14ac:dyDescent="0.2">
      <c r="A29" s="88" t="s">
        <v>373</v>
      </c>
      <c r="B29" s="88" t="s">
        <v>374</v>
      </c>
      <c r="C29" s="130">
        <v>6</v>
      </c>
      <c r="D29" s="322">
        <v>48.3</v>
      </c>
      <c r="E29" s="322">
        <v>0.2</v>
      </c>
      <c r="F29" s="323"/>
      <c r="G29" s="323"/>
      <c r="H29" s="323"/>
      <c r="I29" s="130">
        <v>8</v>
      </c>
      <c r="J29" s="130">
        <v>48.9</v>
      </c>
      <c r="K29" s="130">
        <v>30</v>
      </c>
      <c r="L29" s="323">
        <v>9.1999999999999993</v>
      </c>
      <c r="M29" s="323">
        <v>8.5</v>
      </c>
      <c r="N29" s="323">
        <v>9.9</v>
      </c>
      <c r="O29" s="130"/>
      <c r="P29" s="130"/>
      <c r="Q29" s="130"/>
      <c r="R29" s="130"/>
      <c r="S29" s="130"/>
      <c r="T29" s="130"/>
      <c r="U29" s="130">
        <v>17</v>
      </c>
      <c r="V29" s="130">
        <v>49.8</v>
      </c>
      <c r="W29" s="130">
        <v>20</v>
      </c>
      <c r="X29" s="323">
        <f t="shared" si="9"/>
        <v>9.1999999999999993</v>
      </c>
      <c r="Y29" s="323">
        <f t="shared" si="7"/>
        <v>8.5</v>
      </c>
      <c r="Z29" s="323">
        <f t="shared" si="7"/>
        <v>9.9</v>
      </c>
    </row>
    <row r="30" spans="1:27" s="77" customFormat="1" ht="96" customHeight="1" x14ac:dyDescent="0.2">
      <c r="A30" s="88" t="s">
        <v>375</v>
      </c>
      <c r="B30" s="88" t="s">
        <v>376</v>
      </c>
      <c r="C30" s="130">
        <v>7</v>
      </c>
      <c r="D30" s="322">
        <v>48.2</v>
      </c>
      <c r="E30" s="322">
        <v>0.2</v>
      </c>
      <c r="F30" s="323"/>
      <c r="G30" s="323"/>
      <c r="H30" s="323"/>
      <c r="I30" s="130">
        <v>9</v>
      </c>
      <c r="J30" s="130">
        <v>48.9</v>
      </c>
      <c r="K30" s="130">
        <v>32</v>
      </c>
      <c r="L30" s="130">
        <v>9.1999999999999993</v>
      </c>
      <c r="M30" s="130">
        <v>11.6</v>
      </c>
      <c r="N30" s="130">
        <v>12.4</v>
      </c>
      <c r="O30" s="130"/>
      <c r="P30" s="130"/>
      <c r="Q30" s="130"/>
      <c r="R30" s="130"/>
      <c r="S30" s="130"/>
      <c r="T30" s="130"/>
      <c r="U30" s="130">
        <v>20</v>
      </c>
      <c r="V30" s="130">
        <v>49.7</v>
      </c>
      <c r="W30" s="130">
        <v>65</v>
      </c>
      <c r="X30" s="323">
        <f t="shared" si="9"/>
        <v>9.1999999999999993</v>
      </c>
      <c r="Y30" s="323">
        <f t="shared" si="7"/>
        <v>11.6</v>
      </c>
      <c r="Z30" s="323">
        <f t="shared" si="7"/>
        <v>12.4</v>
      </c>
    </row>
    <row r="31" spans="1:27" s="77" customFormat="1" ht="16.5" customHeight="1" x14ac:dyDescent="0.2">
      <c r="A31" s="88" t="s">
        <v>377</v>
      </c>
      <c r="B31" s="88" t="s">
        <v>378</v>
      </c>
      <c r="C31" s="130">
        <v>7</v>
      </c>
      <c r="D31" s="322">
        <v>48.2</v>
      </c>
      <c r="E31" s="322">
        <v>0.2</v>
      </c>
      <c r="F31" s="323"/>
      <c r="G31" s="323"/>
      <c r="H31" s="323"/>
      <c r="I31" s="130">
        <v>9</v>
      </c>
      <c r="J31" s="130">
        <v>48.9</v>
      </c>
      <c r="K31" s="130">
        <v>32</v>
      </c>
      <c r="L31" s="323">
        <v>13.5</v>
      </c>
      <c r="M31" s="323">
        <v>17.7</v>
      </c>
      <c r="N31" s="130">
        <v>18.5</v>
      </c>
      <c r="O31" s="130"/>
      <c r="P31" s="130"/>
      <c r="Q31" s="130"/>
      <c r="R31" s="130"/>
      <c r="S31" s="130"/>
      <c r="T31" s="130"/>
      <c r="U31" s="130">
        <v>21</v>
      </c>
      <c r="V31" s="130">
        <v>49.7</v>
      </c>
      <c r="W31" s="130">
        <v>60</v>
      </c>
      <c r="X31" s="323">
        <f t="shared" si="9"/>
        <v>13.5</v>
      </c>
      <c r="Y31" s="323">
        <f t="shared" si="7"/>
        <v>17.7</v>
      </c>
      <c r="Z31" s="323">
        <f t="shared" si="7"/>
        <v>18.5</v>
      </c>
      <c r="AA31" s="62"/>
    </row>
    <row r="32" spans="1:27" s="77" customFormat="1" ht="105" customHeight="1" x14ac:dyDescent="0.2">
      <c r="A32" s="88" t="str">
        <f>A31</f>
        <v>ПС 110 кВ Суда</v>
      </c>
      <c r="B32" s="88" t="s">
        <v>379</v>
      </c>
      <c r="C32" s="130">
        <f>C31</f>
        <v>7</v>
      </c>
      <c r="D32" s="322">
        <f>D31</f>
        <v>48.2</v>
      </c>
      <c r="E32" s="322">
        <f>E31</f>
        <v>0.2</v>
      </c>
      <c r="F32" s="323"/>
      <c r="G32" s="323"/>
      <c r="H32" s="323"/>
      <c r="I32" s="130">
        <f>I31</f>
        <v>9</v>
      </c>
      <c r="J32" s="130">
        <f>J31</f>
        <v>48.9</v>
      </c>
      <c r="K32" s="130">
        <f>K31</f>
        <v>32</v>
      </c>
      <c r="L32" s="323">
        <v>5.2</v>
      </c>
      <c r="M32" s="323">
        <v>6.1</v>
      </c>
      <c r="N32" s="323">
        <v>6</v>
      </c>
      <c r="O32" s="130"/>
      <c r="P32" s="130"/>
      <c r="Q32" s="130"/>
      <c r="R32" s="130"/>
      <c r="S32" s="130"/>
      <c r="T32" s="130"/>
      <c r="U32" s="130">
        <v>20</v>
      </c>
      <c r="V32" s="130">
        <f>V31</f>
        <v>49.7</v>
      </c>
      <c r="W32" s="130">
        <v>65</v>
      </c>
      <c r="X32" s="323">
        <f>L32</f>
        <v>5.2</v>
      </c>
      <c r="Y32" s="323">
        <f t="shared" si="7"/>
        <v>6.1</v>
      </c>
      <c r="Z32" s="323">
        <f t="shared" si="7"/>
        <v>6</v>
      </c>
    </row>
    <row r="33" spans="1:31" s="77" customFormat="1" ht="106.5" customHeight="1" x14ac:dyDescent="0.2">
      <c r="A33" s="88" t="s">
        <v>386</v>
      </c>
      <c r="B33" s="88" t="s">
        <v>387</v>
      </c>
      <c r="C33" s="130">
        <v>8</v>
      </c>
      <c r="D33" s="322">
        <v>48.1</v>
      </c>
      <c r="E33" s="322">
        <v>0.2</v>
      </c>
      <c r="F33" s="323"/>
      <c r="G33" s="323"/>
      <c r="H33" s="323"/>
      <c r="I33" s="130">
        <v>10</v>
      </c>
      <c r="J33" s="130">
        <v>48.9</v>
      </c>
      <c r="K33" s="130">
        <v>35</v>
      </c>
      <c r="L33" s="323">
        <v>21.8</v>
      </c>
      <c r="M33" s="323">
        <v>25.8</v>
      </c>
      <c r="N33" s="323">
        <v>24.9</v>
      </c>
      <c r="O33" s="130"/>
      <c r="P33" s="130"/>
      <c r="Q33" s="130"/>
      <c r="R33" s="130"/>
      <c r="S33" s="130"/>
      <c r="T33" s="130"/>
      <c r="U33" s="130">
        <v>23</v>
      </c>
      <c r="V33" s="130">
        <v>49.7</v>
      </c>
      <c r="W33" s="130">
        <v>50</v>
      </c>
      <c r="X33" s="323">
        <v>16.7</v>
      </c>
      <c r="Y33" s="323">
        <v>19.8</v>
      </c>
      <c r="Z33" s="323">
        <v>19</v>
      </c>
      <c r="AA33" s="83"/>
      <c r="AB33" s="356"/>
    </row>
    <row r="34" spans="1:31" s="77" customFormat="1" ht="26.25" customHeight="1" x14ac:dyDescent="0.2">
      <c r="A34" s="88" t="s">
        <v>390</v>
      </c>
      <c r="B34" s="88" t="s">
        <v>391</v>
      </c>
      <c r="C34" s="130">
        <v>9</v>
      </c>
      <c r="D34" s="322">
        <v>48</v>
      </c>
      <c r="E34" s="90">
        <v>0.15</v>
      </c>
      <c r="F34" s="323"/>
      <c r="G34" s="323"/>
      <c r="H34" s="323"/>
      <c r="I34" s="130">
        <v>11</v>
      </c>
      <c r="J34" s="130">
        <v>48.8</v>
      </c>
      <c r="K34" s="130">
        <v>35</v>
      </c>
      <c r="L34" s="323">
        <v>5.3</v>
      </c>
      <c r="M34" s="323">
        <v>6.1</v>
      </c>
      <c r="N34" s="323">
        <v>6.4</v>
      </c>
      <c r="O34" s="130"/>
      <c r="P34" s="130"/>
      <c r="Q34" s="130"/>
      <c r="R34" s="130"/>
      <c r="S34" s="130"/>
      <c r="T34" s="130"/>
      <c r="U34" s="130">
        <v>24</v>
      </c>
      <c r="V34" s="130">
        <v>49.7</v>
      </c>
      <c r="W34" s="130">
        <v>45</v>
      </c>
      <c r="X34" s="323">
        <f>L34</f>
        <v>5.3</v>
      </c>
      <c r="Y34" s="323">
        <f t="shared" ref="Y34:Z35" si="11">M34</f>
        <v>6.1</v>
      </c>
      <c r="Z34" s="323">
        <f t="shared" si="11"/>
        <v>6.4</v>
      </c>
      <c r="AA34" s="327"/>
    </row>
    <row r="35" spans="1:31" s="77" customFormat="1" ht="51.75" customHeight="1" x14ac:dyDescent="0.2">
      <c r="A35" s="286" t="str">
        <f>A34</f>
        <v>ПС 220 кВ Зашекснинская</v>
      </c>
      <c r="B35" s="88" t="s">
        <v>392</v>
      </c>
      <c r="C35" s="130">
        <f>C34</f>
        <v>9</v>
      </c>
      <c r="D35" s="323">
        <f>D34</f>
        <v>48</v>
      </c>
      <c r="E35" s="130">
        <f>E34</f>
        <v>0.15</v>
      </c>
      <c r="F35" s="323"/>
      <c r="G35" s="323"/>
      <c r="H35" s="323"/>
      <c r="I35" s="130">
        <f>I34</f>
        <v>11</v>
      </c>
      <c r="J35" s="74">
        <f>J34</f>
        <v>48.8</v>
      </c>
      <c r="K35" s="130">
        <f>K34</f>
        <v>35</v>
      </c>
      <c r="L35" s="323">
        <v>12.7</v>
      </c>
      <c r="M35" s="323">
        <v>19</v>
      </c>
      <c r="N35" s="323">
        <v>22.8</v>
      </c>
      <c r="O35" s="130"/>
      <c r="P35" s="130"/>
      <c r="Q35" s="130"/>
      <c r="R35" s="130"/>
      <c r="S35" s="130"/>
      <c r="T35" s="130"/>
      <c r="U35" s="130">
        <v>25</v>
      </c>
      <c r="V35" s="130">
        <v>49.7</v>
      </c>
      <c r="W35" s="130">
        <v>40</v>
      </c>
      <c r="X35" s="323">
        <f>L35</f>
        <v>12.7</v>
      </c>
      <c r="Y35" s="323">
        <f t="shared" si="11"/>
        <v>19</v>
      </c>
      <c r="Z35" s="323">
        <f t="shared" si="11"/>
        <v>22.8</v>
      </c>
    </row>
    <row r="36" spans="1:31" s="77" customFormat="1" ht="79.5" customHeight="1" x14ac:dyDescent="0.2">
      <c r="A36" s="88" t="s">
        <v>396</v>
      </c>
      <c r="B36" s="88" t="s">
        <v>230</v>
      </c>
      <c r="C36" s="130">
        <v>10</v>
      </c>
      <c r="D36" s="322">
        <v>47.9</v>
      </c>
      <c r="E36" s="90">
        <v>0.15</v>
      </c>
      <c r="F36" s="323"/>
      <c r="G36" s="323"/>
      <c r="H36" s="323"/>
      <c r="I36" s="130">
        <v>12</v>
      </c>
      <c r="J36" s="130">
        <v>48.8</v>
      </c>
      <c r="K36" s="130">
        <v>40</v>
      </c>
      <c r="L36" s="323">
        <v>10.8</v>
      </c>
      <c r="M36" s="130">
        <v>17.100000000000001</v>
      </c>
      <c r="N36" s="323">
        <v>18.899999999999999</v>
      </c>
      <c r="O36" s="130"/>
      <c r="P36" s="130"/>
      <c r="Q36" s="130"/>
      <c r="R36" s="130"/>
      <c r="S36" s="130"/>
      <c r="T36" s="130"/>
      <c r="U36" s="130"/>
      <c r="V36" s="130"/>
      <c r="W36" s="130"/>
      <c r="X36" s="130"/>
      <c r="Y36" s="130"/>
      <c r="Z36" s="130"/>
    </row>
    <row r="37" spans="1:31" s="77" customFormat="1" ht="27.75" customHeight="1" x14ac:dyDescent="0.2">
      <c r="A37" s="88" t="s">
        <v>398</v>
      </c>
      <c r="B37" s="88" t="s">
        <v>199</v>
      </c>
      <c r="C37" s="130">
        <v>10</v>
      </c>
      <c r="D37" s="322">
        <v>47.9</v>
      </c>
      <c r="E37" s="90">
        <v>0.15</v>
      </c>
      <c r="F37" s="323"/>
      <c r="G37" s="323"/>
      <c r="H37" s="323"/>
      <c r="I37" s="130">
        <v>12</v>
      </c>
      <c r="J37" s="130">
        <v>48.8</v>
      </c>
      <c r="K37" s="130">
        <v>40</v>
      </c>
      <c r="L37" s="323">
        <v>6.6</v>
      </c>
      <c r="M37" s="323">
        <v>6.6</v>
      </c>
      <c r="N37" s="323">
        <v>6.6</v>
      </c>
      <c r="O37" s="130"/>
      <c r="P37" s="130"/>
      <c r="Q37" s="130"/>
      <c r="R37" s="130"/>
      <c r="S37" s="130"/>
      <c r="T37" s="130"/>
      <c r="U37" s="130"/>
      <c r="V37" s="130"/>
      <c r="W37" s="130"/>
      <c r="X37" s="130"/>
      <c r="Y37" s="130"/>
      <c r="Z37" s="130"/>
    </row>
    <row r="38" spans="1:31" s="77" customFormat="1" x14ac:dyDescent="0.2">
      <c r="A38" s="88" t="s">
        <v>118</v>
      </c>
      <c r="B38" s="88" t="s">
        <v>112</v>
      </c>
      <c r="C38" s="76">
        <v>10</v>
      </c>
      <c r="D38" s="130">
        <v>47.9</v>
      </c>
      <c r="E38" s="130">
        <v>0.15</v>
      </c>
      <c r="F38" s="323"/>
      <c r="G38" s="130"/>
      <c r="H38" s="323"/>
      <c r="I38" s="130">
        <v>12</v>
      </c>
      <c r="J38" s="130">
        <v>48.8</v>
      </c>
      <c r="K38" s="130">
        <v>40</v>
      </c>
      <c r="L38" s="323">
        <v>1.8</v>
      </c>
      <c r="M38" s="130">
        <v>1.5</v>
      </c>
      <c r="N38" s="323">
        <v>1.6</v>
      </c>
      <c r="O38" s="130"/>
      <c r="P38" s="130"/>
      <c r="Q38" s="130"/>
      <c r="R38" s="130"/>
      <c r="S38" s="323"/>
      <c r="T38" s="323"/>
      <c r="U38" s="130"/>
      <c r="V38" s="130"/>
      <c r="W38" s="130"/>
      <c r="X38" s="130"/>
      <c r="Y38" s="130"/>
      <c r="Z38" s="130"/>
    </row>
    <row r="39" spans="1:31" s="77" customFormat="1" ht="76.5" x14ac:dyDescent="0.2">
      <c r="A39" s="88" t="s">
        <v>200</v>
      </c>
      <c r="B39" s="197" t="s">
        <v>231</v>
      </c>
      <c r="C39" s="130">
        <v>11</v>
      </c>
      <c r="D39" s="322">
        <v>47.8</v>
      </c>
      <c r="E39" s="90" t="s">
        <v>232</v>
      </c>
      <c r="F39" s="323"/>
      <c r="G39" s="323"/>
      <c r="H39" s="323"/>
      <c r="I39" s="130">
        <v>13</v>
      </c>
      <c r="J39" s="130">
        <v>48.8</v>
      </c>
      <c r="K39" s="130">
        <v>44</v>
      </c>
      <c r="L39" s="323">
        <v>29.4</v>
      </c>
      <c r="M39" s="323">
        <v>28.4</v>
      </c>
      <c r="N39" s="323">
        <v>26.5</v>
      </c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357"/>
      <c r="AB39" s="357"/>
      <c r="AC39" s="357"/>
      <c r="AD39" s="83"/>
    </row>
    <row r="40" spans="1:31" s="77" customFormat="1" ht="25.5" x14ac:dyDescent="0.2">
      <c r="A40" s="88" t="s">
        <v>204</v>
      </c>
      <c r="B40" s="88" t="s">
        <v>233</v>
      </c>
      <c r="C40" s="130">
        <v>12</v>
      </c>
      <c r="D40" s="322">
        <v>47.7</v>
      </c>
      <c r="E40" s="90">
        <v>0.15</v>
      </c>
      <c r="F40" s="323"/>
      <c r="G40" s="323"/>
      <c r="H40" s="323"/>
      <c r="I40" s="130">
        <v>14</v>
      </c>
      <c r="J40" s="130">
        <v>48.8</v>
      </c>
      <c r="K40" s="130">
        <v>45</v>
      </c>
      <c r="L40" s="323">
        <v>29.7</v>
      </c>
      <c r="M40" s="323">
        <v>35.4</v>
      </c>
      <c r="N40" s="323">
        <v>35.799999999999997</v>
      </c>
      <c r="O40" s="130"/>
      <c r="P40" s="130"/>
      <c r="Q40" s="130"/>
      <c r="R40" s="130"/>
      <c r="S40" s="130"/>
      <c r="T40" s="130"/>
      <c r="U40" s="130"/>
      <c r="V40" s="130"/>
      <c r="W40" s="130"/>
      <c r="X40" s="130"/>
      <c r="Y40" s="130"/>
      <c r="Z40" s="130"/>
      <c r="AA40" s="357"/>
      <c r="AB40" s="357"/>
      <c r="AC40" s="357"/>
      <c r="AD40" s="339"/>
    </row>
    <row r="41" spans="1:31" s="77" customFormat="1" ht="25.5" x14ac:dyDescent="0.2">
      <c r="A41" s="88" t="s">
        <v>401</v>
      </c>
      <c r="B41" s="88" t="s">
        <v>234</v>
      </c>
      <c r="C41" s="130">
        <v>12</v>
      </c>
      <c r="D41" s="322">
        <v>47.7</v>
      </c>
      <c r="E41" s="90">
        <v>0.15</v>
      </c>
      <c r="F41" s="323"/>
      <c r="G41" s="323"/>
      <c r="H41" s="323"/>
      <c r="I41" s="130">
        <v>14</v>
      </c>
      <c r="J41" s="130">
        <v>48.8</v>
      </c>
      <c r="K41" s="130">
        <v>45</v>
      </c>
      <c r="L41" s="323">
        <v>7.3</v>
      </c>
      <c r="M41" s="323">
        <v>7.2</v>
      </c>
      <c r="N41" s="323">
        <v>7.3</v>
      </c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</row>
    <row r="42" spans="1:31" s="77" customFormat="1" ht="25.5" x14ac:dyDescent="0.2">
      <c r="A42" s="88" t="s">
        <v>402</v>
      </c>
      <c r="B42" s="88" t="s">
        <v>403</v>
      </c>
      <c r="C42" s="130">
        <v>12</v>
      </c>
      <c r="D42" s="322">
        <v>47.7</v>
      </c>
      <c r="E42" s="90">
        <v>0.15</v>
      </c>
      <c r="F42" s="323"/>
      <c r="G42" s="323"/>
      <c r="H42" s="323"/>
      <c r="I42" s="130">
        <v>14</v>
      </c>
      <c r="J42" s="130">
        <v>48.8</v>
      </c>
      <c r="K42" s="130">
        <v>45</v>
      </c>
      <c r="L42" s="323">
        <v>3.8</v>
      </c>
      <c r="M42" s="323">
        <v>9.1</v>
      </c>
      <c r="N42" s="323">
        <v>6.6</v>
      </c>
      <c r="O42" s="130"/>
      <c r="P42" s="130"/>
      <c r="Q42" s="130"/>
      <c r="R42" s="130"/>
      <c r="S42" s="130"/>
      <c r="T42" s="130"/>
      <c r="U42" s="130">
        <v>29</v>
      </c>
      <c r="V42" s="130">
        <v>49.7</v>
      </c>
      <c r="W42" s="130">
        <v>20</v>
      </c>
      <c r="X42" s="323">
        <f>L42</f>
        <v>3.8</v>
      </c>
      <c r="Y42" s="323">
        <f t="shared" ref="Y42:Z42" si="12">M42</f>
        <v>9.1</v>
      </c>
      <c r="Z42" s="323">
        <f t="shared" si="12"/>
        <v>6.6</v>
      </c>
      <c r="AA42" s="356"/>
    </row>
    <row r="43" spans="1:31" s="77" customFormat="1" ht="25.5" x14ac:dyDescent="0.2">
      <c r="A43" s="88" t="s">
        <v>200</v>
      </c>
      <c r="B43" s="197" t="s">
        <v>404</v>
      </c>
      <c r="C43" s="130">
        <v>13</v>
      </c>
      <c r="D43" s="322">
        <v>47.6</v>
      </c>
      <c r="E43" s="90">
        <v>0.15</v>
      </c>
      <c r="F43" s="323"/>
      <c r="G43" s="323"/>
      <c r="H43" s="323"/>
      <c r="I43" s="130">
        <v>15</v>
      </c>
      <c r="J43" s="130">
        <v>48.8</v>
      </c>
      <c r="K43" s="130">
        <v>48</v>
      </c>
      <c r="L43" s="323">
        <v>42.5</v>
      </c>
      <c r="M43" s="323">
        <v>43.4</v>
      </c>
      <c r="N43" s="323">
        <v>43.4</v>
      </c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357"/>
      <c r="AB43" s="357"/>
      <c r="AC43" s="357"/>
      <c r="AD43" s="339"/>
    </row>
    <row r="44" spans="1:31" s="77" customFormat="1" ht="89.25" customHeight="1" x14ac:dyDescent="0.2">
      <c r="A44" s="88" t="s">
        <v>204</v>
      </c>
      <c r="B44" s="88" t="s">
        <v>405</v>
      </c>
      <c r="C44" s="130">
        <v>14</v>
      </c>
      <c r="D44" s="322">
        <v>47.5</v>
      </c>
      <c r="E44" s="90">
        <v>0.15</v>
      </c>
      <c r="F44" s="323"/>
      <c r="G44" s="323"/>
      <c r="H44" s="323"/>
      <c r="I44" s="130">
        <v>16</v>
      </c>
      <c r="J44" s="130">
        <v>48.8</v>
      </c>
      <c r="K44" s="130">
        <v>50</v>
      </c>
      <c r="L44" s="323">
        <v>42</v>
      </c>
      <c r="M44" s="323">
        <v>41.8</v>
      </c>
      <c r="N44" s="323">
        <v>42.2</v>
      </c>
      <c r="O44" s="130"/>
      <c r="P44" s="130"/>
      <c r="Q44" s="130"/>
      <c r="R44" s="130"/>
      <c r="S44" s="130"/>
      <c r="T44" s="130"/>
      <c r="U44" s="130"/>
      <c r="V44" s="130"/>
      <c r="W44" s="130"/>
      <c r="X44" s="130"/>
      <c r="Y44" s="130"/>
      <c r="Z44" s="130"/>
      <c r="AA44" s="357"/>
      <c r="AB44" s="357"/>
      <c r="AC44" s="357"/>
      <c r="AD44" s="339"/>
      <c r="AE44" s="83"/>
    </row>
    <row r="45" spans="1:31" s="77" customFormat="1" ht="51" x14ac:dyDescent="0.2">
      <c r="A45" s="88" t="s">
        <v>406</v>
      </c>
      <c r="B45" s="88" t="s">
        <v>407</v>
      </c>
      <c r="C45" s="130">
        <v>15</v>
      </c>
      <c r="D45" s="322">
        <v>47.3</v>
      </c>
      <c r="E45" s="90">
        <v>0.15</v>
      </c>
      <c r="F45" s="323"/>
      <c r="G45" s="323"/>
      <c r="H45" s="323"/>
      <c r="I45" s="130">
        <v>17</v>
      </c>
      <c r="J45" s="130">
        <v>48.7</v>
      </c>
      <c r="K45" s="198">
        <v>50</v>
      </c>
      <c r="L45" s="323">
        <v>35.5</v>
      </c>
      <c r="M45" s="323">
        <v>35.200000000000003</v>
      </c>
      <c r="N45" s="323">
        <v>34.9</v>
      </c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339"/>
    </row>
    <row r="46" spans="1:31" s="77" customFormat="1" ht="38.25" x14ac:dyDescent="0.2">
      <c r="A46" s="88" t="s">
        <v>408</v>
      </c>
      <c r="B46" s="88" t="s">
        <v>235</v>
      </c>
      <c r="C46" s="130">
        <v>15</v>
      </c>
      <c r="D46" s="322">
        <v>47.3</v>
      </c>
      <c r="E46" s="130">
        <v>0.15</v>
      </c>
      <c r="F46" s="323"/>
      <c r="G46" s="323"/>
      <c r="H46" s="323"/>
      <c r="I46" s="130">
        <v>17</v>
      </c>
      <c r="J46" s="130">
        <v>48.7</v>
      </c>
      <c r="K46" s="130">
        <v>50</v>
      </c>
      <c r="L46" s="323">
        <v>3.6</v>
      </c>
      <c r="M46" s="323">
        <v>4.5999999999999996</v>
      </c>
      <c r="N46" s="323">
        <v>3.5</v>
      </c>
      <c r="O46" s="130"/>
      <c r="P46" s="130"/>
      <c r="Q46" s="130"/>
      <c r="R46" s="130"/>
      <c r="S46" s="130"/>
      <c r="T46" s="130"/>
      <c r="U46" s="130"/>
      <c r="V46" s="130"/>
      <c r="W46" s="130"/>
      <c r="X46" s="130"/>
      <c r="Y46" s="130"/>
      <c r="Z46" s="130"/>
    </row>
    <row r="47" spans="1:31" s="77" customFormat="1" ht="25.5" x14ac:dyDescent="0.2">
      <c r="A47" s="88" t="s">
        <v>117</v>
      </c>
      <c r="B47" s="88" t="s">
        <v>197</v>
      </c>
      <c r="C47" s="130">
        <v>15</v>
      </c>
      <c r="D47" s="322">
        <v>47.3</v>
      </c>
      <c r="E47" s="90">
        <v>0.15</v>
      </c>
      <c r="F47" s="323"/>
      <c r="G47" s="323"/>
      <c r="H47" s="323"/>
      <c r="I47" s="130">
        <v>17</v>
      </c>
      <c r="J47" s="130">
        <v>48.7</v>
      </c>
      <c r="K47" s="130">
        <v>50</v>
      </c>
      <c r="L47" s="323">
        <v>2.2000000000000002</v>
      </c>
      <c r="M47" s="323">
        <v>2.5</v>
      </c>
      <c r="N47" s="323">
        <v>2.6</v>
      </c>
      <c r="O47" s="130"/>
      <c r="P47" s="130"/>
      <c r="Q47" s="130"/>
      <c r="R47" s="130"/>
      <c r="S47" s="130"/>
      <c r="T47" s="130"/>
      <c r="U47" s="130"/>
      <c r="V47" s="130"/>
      <c r="W47" s="130"/>
      <c r="X47" s="130"/>
      <c r="Y47" s="130"/>
      <c r="Z47" s="130"/>
    </row>
    <row r="48" spans="1:31" s="77" customFormat="1" ht="78" customHeight="1" x14ac:dyDescent="0.2">
      <c r="A48" s="88" t="s">
        <v>409</v>
      </c>
      <c r="B48" s="88" t="s">
        <v>410</v>
      </c>
      <c r="C48" s="130">
        <v>16</v>
      </c>
      <c r="D48" s="322">
        <v>47.2</v>
      </c>
      <c r="E48" s="322">
        <v>0.3</v>
      </c>
      <c r="F48" s="323"/>
      <c r="G48" s="323"/>
      <c r="H48" s="323"/>
      <c r="I48" s="130">
        <v>18</v>
      </c>
      <c r="J48" s="130">
        <v>48.7</v>
      </c>
      <c r="K48" s="130">
        <v>55</v>
      </c>
      <c r="L48" s="323">
        <v>24.8</v>
      </c>
      <c r="M48" s="323">
        <v>28</v>
      </c>
      <c r="N48" s="323">
        <v>28.6</v>
      </c>
      <c r="O48" s="130"/>
      <c r="P48" s="130"/>
      <c r="Q48" s="130"/>
      <c r="R48" s="130"/>
      <c r="S48" s="130"/>
      <c r="T48" s="130"/>
      <c r="U48" s="130"/>
      <c r="V48" s="130"/>
      <c r="W48" s="130"/>
      <c r="X48" s="130"/>
      <c r="Y48" s="130"/>
      <c r="Z48" s="130"/>
      <c r="AA48" s="357"/>
      <c r="AB48" s="357"/>
      <c r="AC48" s="357"/>
      <c r="AD48" s="339"/>
    </row>
    <row r="49" spans="1:30" s="77" customFormat="1" ht="25.5" x14ac:dyDescent="0.2">
      <c r="A49" s="88" t="s">
        <v>116</v>
      </c>
      <c r="B49" s="88" t="s">
        <v>196</v>
      </c>
      <c r="C49" s="130">
        <v>16</v>
      </c>
      <c r="D49" s="322">
        <v>47.2</v>
      </c>
      <c r="E49" s="90">
        <v>0.15</v>
      </c>
      <c r="F49" s="323"/>
      <c r="G49" s="323"/>
      <c r="H49" s="323"/>
      <c r="I49" s="130">
        <v>18</v>
      </c>
      <c r="J49" s="130">
        <v>48.7</v>
      </c>
      <c r="K49" s="130">
        <v>55</v>
      </c>
      <c r="L49" s="323">
        <v>0.2</v>
      </c>
      <c r="M49" s="323">
        <v>0.7</v>
      </c>
      <c r="N49" s="323">
        <v>0.3</v>
      </c>
      <c r="O49" s="130"/>
      <c r="P49" s="130"/>
      <c r="Q49" s="130"/>
      <c r="R49" s="130"/>
      <c r="S49" s="130"/>
      <c r="T49" s="130"/>
      <c r="U49" s="130"/>
      <c r="V49" s="130"/>
      <c r="W49" s="130"/>
      <c r="X49" s="130"/>
      <c r="Y49" s="130"/>
      <c r="Z49" s="130"/>
    </row>
    <row r="50" spans="1:30" s="77" customFormat="1" ht="25.5" x14ac:dyDescent="0.2">
      <c r="A50" s="88" t="s">
        <v>115</v>
      </c>
      <c r="B50" s="88" t="s">
        <v>198</v>
      </c>
      <c r="C50" s="130">
        <v>16</v>
      </c>
      <c r="D50" s="322">
        <v>47.2</v>
      </c>
      <c r="E50" s="90">
        <v>0.15</v>
      </c>
      <c r="F50" s="323"/>
      <c r="G50" s="323"/>
      <c r="H50" s="323"/>
      <c r="I50" s="130">
        <v>18</v>
      </c>
      <c r="J50" s="130">
        <v>48.7</v>
      </c>
      <c r="K50" s="130">
        <v>55</v>
      </c>
      <c r="L50" s="323">
        <v>0.4</v>
      </c>
      <c r="M50" s="323">
        <v>0.5</v>
      </c>
      <c r="N50" s="323">
        <v>0.4</v>
      </c>
      <c r="O50" s="130"/>
      <c r="P50" s="130"/>
      <c r="Q50" s="130"/>
      <c r="R50" s="130"/>
      <c r="S50" s="130"/>
      <c r="T50" s="130"/>
      <c r="U50" s="130"/>
      <c r="V50" s="130"/>
      <c r="W50" s="130"/>
      <c r="X50" s="130"/>
      <c r="Y50" s="130"/>
      <c r="Z50" s="130"/>
      <c r="AC50" s="358"/>
    </row>
    <row r="51" spans="1:30" s="77" customFormat="1" ht="38.25" x14ac:dyDescent="0.2">
      <c r="A51" s="88" t="s">
        <v>411</v>
      </c>
      <c r="B51" s="88" t="s">
        <v>412</v>
      </c>
      <c r="C51" s="130">
        <v>17</v>
      </c>
      <c r="D51" s="322">
        <v>47</v>
      </c>
      <c r="E51" s="90">
        <v>0.15</v>
      </c>
      <c r="F51" s="323"/>
      <c r="G51" s="323"/>
      <c r="H51" s="323"/>
      <c r="I51" s="130">
        <v>19</v>
      </c>
      <c r="J51" s="130">
        <v>48.7</v>
      </c>
      <c r="K51" s="130">
        <v>60</v>
      </c>
      <c r="L51" s="323">
        <v>0.4</v>
      </c>
      <c r="M51" s="323">
        <v>7.9</v>
      </c>
      <c r="N51" s="323">
        <v>5.3</v>
      </c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</row>
    <row r="52" spans="1:30" s="77" customFormat="1" ht="38.25" x14ac:dyDescent="0.2">
      <c r="A52" s="88" t="s">
        <v>409</v>
      </c>
      <c r="B52" s="88" t="s">
        <v>417</v>
      </c>
      <c r="C52" s="130">
        <v>18</v>
      </c>
      <c r="D52" s="322">
        <v>46.8</v>
      </c>
      <c r="E52" s="322">
        <v>0.3</v>
      </c>
      <c r="F52" s="323"/>
      <c r="G52" s="323"/>
      <c r="H52" s="323"/>
      <c r="I52" s="130">
        <v>20</v>
      </c>
      <c r="J52" s="130">
        <v>48.7</v>
      </c>
      <c r="K52" s="130">
        <v>65</v>
      </c>
      <c r="L52" s="323">
        <v>51.3</v>
      </c>
      <c r="M52" s="323">
        <v>68.400000000000006</v>
      </c>
      <c r="N52" s="323">
        <v>74.3</v>
      </c>
      <c r="O52" s="130"/>
      <c r="P52" s="130"/>
      <c r="Q52" s="130"/>
      <c r="R52" s="130"/>
      <c r="S52" s="130"/>
      <c r="T52" s="130"/>
      <c r="U52" s="130"/>
      <c r="V52" s="130"/>
      <c r="W52" s="130"/>
      <c r="X52" s="130"/>
      <c r="Y52" s="130"/>
      <c r="Z52" s="130"/>
      <c r="AA52" s="357"/>
      <c r="AB52" s="357"/>
      <c r="AC52" s="357"/>
      <c r="AD52" s="339"/>
    </row>
    <row r="53" spans="1:30" s="77" customFormat="1" ht="51" x14ac:dyDescent="0.2">
      <c r="A53" s="88" t="s">
        <v>418</v>
      </c>
      <c r="B53" s="88" t="s">
        <v>194</v>
      </c>
      <c r="C53" s="130">
        <v>18</v>
      </c>
      <c r="D53" s="322">
        <v>46.8</v>
      </c>
      <c r="E53" s="90">
        <v>0.15</v>
      </c>
      <c r="F53" s="323"/>
      <c r="G53" s="323"/>
      <c r="H53" s="323"/>
      <c r="I53" s="130">
        <v>20</v>
      </c>
      <c r="J53" s="130">
        <v>48.7</v>
      </c>
      <c r="K53" s="130">
        <v>65</v>
      </c>
      <c r="L53" s="323">
        <v>4.0999999999999996</v>
      </c>
      <c r="M53" s="323">
        <v>4.9000000000000004</v>
      </c>
      <c r="N53" s="323">
        <v>4.8</v>
      </c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0"/>
      <c r="Z53" s="130"/>
    </row>
    <row r="54" spans="1:30" s="77" customFormat="1" ht="25.5" x14ac:dyDescent="0.2">
      <c r="A54" s="88" t="s">
        <v>419</v>
      </c>
      <c r="B54" s="88" t="s">
        <v>420</v>
      </c>
      <c r="C54" s="130">
        <v>19</v>
      </c>
      <c r="D54" s="322">
        <v>46.7</v>
      </c>
      <c r="E54" s="90">
        <v>0.15</v>
      </c>
      <c r="F54" s="323"/>
      <c r="G54" s="323"/>
      <c r="H54" s="323"/>
      <c r="I54" s="130">
        <v>21</v>
      </c>
      <c r="J54" s="130">
        <v>48.7</v>
      </c>
      <c r="K54" s="130">
        <v>67</v>
      </c>
      <c r="L54" s="323">
        <f>12.3</f>
        <v>12.3</v>
      </c>
      <c r="M54" s="323">
        <v>13.7</v>
      </c>
      <c r="N54" s="323">
        <v>13.4</v>
      </c>
      <c r="O54" s="130"/>
      <c r="P54" s="130"/>
      <c r="Q54" s="130"/>
      <c r="R54" s="130"/>
      <c r="S54" s="130"/>
      <c r="T54" s="130"/>
      <c r="U54" s="130"/>
      <c r="V54" s="130"/>
      <c r="W54" s="130"/>
      <c r="X54" s="130"/>
      <c r="Y54" s="130"/>
      <c r="Z54" s="130"/>
      <c r="AA54" s="287"/>
      <c r="AB54" s="287"/>
      <c r="AC54" s="287"/>
    </row>
    <row r="55" spans="1:30" s="77" customFormat="1" ht="25.5" customHeight="1" x14ac:dyDescent="0.2">
      <c r="A55" s="88" t="s">
        <v>421</v>
      </c>
      <c r="B55" s="88" t="s">
        <v>236</v>
      </c>
      <c r="C55" s="130">
        <v>19</v>
      </c>
      <c r="D55" s="322">
        <v>46.7</v>
      </c>
      <c r="E55" s="90">
        <v>0.15</v>
      </c>
      <c r="F55" s="323"/>
      <c r="G55" s="323"/>
      <c r="H55" s="323"/>
      <c r="I55" s="130">
        <v>21</v>
      </c>
      <c r="J55" s="130">
        <v>48.7</v>
      </c>
      <c r="K55" s="130">
        <v>67</v>
      </c>
      <c r="L55" s="323">
        <v>1.3</v>
      </c>
      <c r="M55" s="323">
        <v>1.3</v>
      </c>
      <c r="N55" s="323">
        <v>1.3</v>
      </c>
      <c r="O55" s="130"/>
      <c r="P55" s="130"/>
      <c r="Q55" s="130"/>
      <c r="R55" s="130"/>
      <c r="S55" s="130"/>
      <c r="T55" s="130"/>
      <c r="U55" s="130"/>
      <c r="V55" s="130"/>
      <c r="W55" s="130"/>
      <c r="X55" s="130"/>
      <c r="Y55" s="130"/>
      <c r="Z55" s="130"/>
      <c r="AA55" s="339"/>
    </row>
    <row r="56" spans="1:30" s="77" customFormat="1" ht="25.5" x14ac:dyDescent="0.2">
      <c r="A56" s="88" t="s">
        <v>422</v>
      </c>
      <c r="B56" s="88" t="s">
        <v>237</v>
      </c>
      <c r="C56" s="130">
        <v>19</v>
      </c>
      <c r="D56" s="322">
        <v>46.7</v>
      </c>
      <c r="E56" s="90">
        <v>0.15</v>
      </c>
      <c r="F56" s="323"/>
      <c r="G56" s="323"/>
      <c r="H56" s="323"/>
      <c r="I56" s="130">
        <v>21</v>
      </c>
      <c r="J56" s="130">
        <v>48.7</v>
      </c>
      <c r="K56" s="130">
        <v>67</v>
      </c>
      <c r="L56" s="323">
        <v>9.9</v>
      </c>
      <c r="M56" s="323">
        <v>14.2</v>
      </c>
      <c r="N56" s="323">
        <f>12.9</f>
        <v>12.9</v>
      </c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</row>
    <row r="57" spans="1:30" s="77" customFormat="1" ht="25.5" x14ac:dyDescent="0.2">
      <c r="A57" s="88" t="s">
        <v>423</v>
      </c>
      <c r="B57" s="88" t="s">
        <v>99</v>
      </c>
      <c r="C57" s="130">
        <v>19</v>
      </c>
      <c r="D57" s="130">
        <v>46.7</v>
      </c>
      <c r="E57" s="90">
        <v>0.15</v>
      </c>
      <c r="F57" s="323"/>
      <c r="G57" s="323"/>
      <c r="H57" s="323"/>
      <c r="I57" s="130">
        <v>21</v>
      </c>
      <c r="J57" s="130">
        <v>48.7</v>
      </c>
      <c r="K57" s="130">
        <v>67</v>
      </c>
      <c r="L57" s="323">
        <v>1.6</v>
      </c>
      <c r="M57" s="323">
        <v>1.5</v>
      </c>
      <c r="N57" s="323">
        <v>1.6</v>
      </c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/>
      <c r="Z57" s="130"/>
    </row>
    <row r="58" spans="1:30" s="77" customFormat="1" x14ac:dyDescent="0.2">
      <c r="A58" s="88" t="s">
        <v>201</v>
      </c>
      <c r="B58" s="88" t="s">
        <v>202</v>
      </c>
      <c r="C58" s="130">
        <v>19</v>
      </c>
      <c r="D58" s="130">
        <v>46.7</v>
      </c>
      <c r="E58" s="90">
        <v>0.15</v>
      </c>
      <c r="F58" s="323"/>
      <c r="G58" s="323"/>
      <c r="H58" s="323"/>
      <c r="I58" s="130">
        <v>21</v>
      </c>
      <c r="J58" s="130">
        <v>48.7</v>
      </c>
      <c r="K58" s="130">
        <v>67</v>
      </c>
      <c r="L58" s="130">
        <v>0.1</v>
      </c>
      <c r="M58" s="130">
        <v>0.1</v>
      </c>
      <c r="N58" s="130">
        <v>0.1</v>
      </c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</row>
    <row r="59" spans="1:30" s="77" customFormat="1" ht="53.25" customHeight="1" x14ac:dyDescent="0.2">
      <c r="A59" s="88" t="s">
        <v>424</v>
      </c>
      <c r="B59" s="88" t="s">
        <v>425</v>
      </c>
      <c r="C59" s="130">
        <v>20</v>
      </c>
      <c r="D59" s="322">
        <v>46.5</v>
      </c>
      <c r="E59" s="90">
        <v>0.15</v>
      </c>
      <c r="F59" s="323"/>
      <c r="G59" s="323"/>
      <c r="H59" s="323"/>
      <c r="I59" s="130">
        <v>22</v>
      </c>
      <c r="J59" s="130">
        <v>48.7</v>
      </c>
      <c r="K59" s="198">
        <v>70</v>
      </c>
      <c r="L59" s="323">
        <v>33.799999999999997</v>
      </c>
      <c r="M59" s="323">
        <v>39.200000000000003</v>
      </c>
      <c r="N59" s="323">
        <v>39.200000000000003</v>
      </c>
      <c r="O59" s="130"/>
      <c r="P59" s="130"/>
      <c r="Q59" s="130"/>
      <c r="R59" s="130"/>
      <c r="S59" s="130"/>
      <c r="T59" s="130"/>
      <c r="U59" s="130"/>
      <c r="V59" s="130"/>
      <c r="W59" s="130"/>
      <c r="X59" s="130"/>
      <c r="Y59" s="130"/>
      <c r="Z59" s="130"/>
      <c r="AA59" s="339"/>
    </row>
    <row r="60" spans="1:30" s="77" customFormat="1" ht="28.5" customHeight="1" x14ac:dyDescent="0.2">
      <c r="A60" s="88" t="s">
        <v>430</v>
      </c>
      <c r="B60" s="88" t="s">
        <v>98</v>
      </c>
      <c r="C60" s="322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  <c r="O60" s="130">
        <v>1</v>
      </c>
      <c r="P60" s="130">
        <v>49.1</v>
      </c>
      <c r="Q60" s="130">
        <v>5</v>
      </c>
      <c r="R60" s="323">
        <v>1.8</v>
      </c>
      <c r="S60" s="323">
        <v>2.8</v>
      </c>
      <c r="T60" s="323">
        <v>2.8</v>
      </c>
      <c r="U60" s="130"/>
      <c r="V60" s="130"/>
      <c r="W60" s="130"/>
      <c r="X60" s="130"/>
      <c r="Y60" s="130"/>
      <c r="Z60" s="130"/>
    </row>
    <row r="61" spans="1:30" s="77" customFormat="1" ht="25.5" x14ac:dyDescent="0.2">
      <c r="A61" s="91" t="s">
        <v>434</v>
      </c>
      <c r="B61" s="91" t="s">
        <v>281</v>
      </c>
      <c r="C61" s="130"/>
      <c r="D61" s="102"/>
      <c r="E61" s="103"/>
      <c r="F61" s="130"/>
      <c r="G61" s="130"/>
      <c r="H61" s="130"/>
      <c r="I61" s="130"/>
      <c r="J61" s="130"/>
      <c r="K61" s="130"/>
      <c r="L61" s="130"/>
      <c r="M61" s="130"/>
      <c r="N61" s="130"/>
      <c r="O61" s="130">
        <v>2</v>
      </c>
      <c r="P61" s="130">
        <v>49.1</v>
      </c>
      <c r="Q61" s="130">
        <v>10</v>
      </c>
      <c r="R61" s="323">
        <v>1.2</v>
      </c>
      <c r="S61" s="323">
        <v>1.3</v>
      </c>
      <c r="T61" s="130">
        <v>1.4</v>
      </c>
      <c r="U61" s="130"/>
      <c r="V61" s="130"/>
      <c r="W61" s="130"/>
      <c r="X61" s="130"/>
      <c r="Y61" s="130"/>
      <c r="Z61" s="130"/>
    </row>
    <row r="62" spans="1:30" s="77" customFormat="1" ht="38.25" x14ac:dyDescent="0.2">
      <c r="A62" s="88" t="s">
        <v>438</v>
      </c>
      <c r="B62" s="88" t="s">
        <v>100</v>
      </c>
      <c r="C62" s="102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  <c r="O62" s="130">
        <v>3</v>
      </c>
      <c r="P62" s="130">
        <v>49.1</v>
      </c>
      <c r="Q62" s="130">
        <v>15</v>
      </c>
      <c r="R62" s="323">
        <v>12.8</v>
      </c>
      <c r="S62" s="323">
        <v>18</v>
      </c>
      <c r="T62" s="323">
        <v>16</v>
      </c>
      <c r="U62" s="130"/>
      <c r="V62" s="130"/>
      <c r="W62" s="130"/>
      <c r="X62" s="130"/>
      <c r="Y62" s="130"/>
      <c r="Z62" s="130"/>
    </row>
    <row r="63" spans="1:30" s="77" customFormat="1" ht="38.25" x14ac:dyDescent="0.2">
      <c r="A63" s="88" t="str">
        <f>A62</f>
        <v>ПС 110 кВ ГПП-4 Северсталь-метиз</v>
      </c>
      <c r="B63" s="88" t="s">
        <v>13</v>
      </c>
      <c r="C63" s="130"/>
      <c r="D63" s="322"/>
      <c r="E63" s="322"/>
      <c r="F63" s="323"/>
      <c r="G63" s="323"/>
      <c r="H63" s="323"/>
      <c r="I63" s="130"/>
      <c r="J63" s="130"/>
      <c r="K63" s="130"/>
      <c r="L63" s="323"/>
      <c r="M63" s="130"/>
      <c r="N63" s="130"/>
      <c r="O63" s="130">
        <v>3</v>
      </c>
      <c r="P63" s="130">
        <v>49.1</v>
      </c>
      <c r="Q63" s="130">
        <v>15</v>
      </c>
      <c r="R63" s="130">
        <v>3.5</v>
      </c>
      <c r="S63" s="130">
        <v>5.9</v>
      </c>
      <c r="T63" s="130">
        <v>3.8</v>
      </c>
      <c r="U63" s="130"/>
      <c r="V63" s="130"/>
      <c r="W63" s="130"/>
      <c r="X63" s="130"/>
      <c r="Y63" s="130"/>
      <c r="Z63" s="130"/>
    </row>
    <row r="64" spans="1:30" s="77" customFormat="1" ht="55.5" customHeight="1" x14ac:dyDescent="0.2">
      <c r="A64" s="88" t="s">
        <v>448</v>
      </c>
      <c r="B64" s="88" t="s">
        <v>238</v>
      </c>
      <c r="C64" s="102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  <c r="O64" s="130">
        <v>5</v>
      </c>
      <c r="P64" s="130">
        <v>49.1</v>
      </c>
      <c r="Q64" s="130">
        <v>25</v>
      </c>
      <c r="R64" s="323">
        <v>21.1</v>
      </c>
      <c r="S64" s="323">
        <v>27.2</v>
      </c>
      <c r="T64" s="323">
        <v>26.7</v>
      </c>
      <c r="U64" s="130"/>
      <c r="V64" s="130"/>
      <c r="W64" s="130"/>
      <c r="X64" s="130"/>
      <c r="Y64" s="130"/>
      <c r="Z64" s="130"/>
      <c r="AA64" s="339"/>
    </row>
    <row r="65" spans="1:30" s="77" customFormat="1" ht="78" customHeight="1" x14ac:dyDescent="0.2">
      <c r="A65" s="88" t="s">
        <v>401</v>
      </c>
      <c r="B65" s="197" t="s">
        <v>239</v>
      </c>
      <c r="C65" s="322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>
        <v>6</v>
      </c>
      <c r="P65" s="130">
        <v>49.1</v>
      </c>
      <c r="Q65" s="130">
        <v>30</v>
      </c>
      <c r="R65" s="323">
        <v>17.3</v>
      </c>
      <c r="S65" s="323">
        <v>19.8</v>
      </c>
      <c r="T65" s="323">
        <v>17.600000000000001</v>
      </c>
      <c r="U65" s="130"/>
      <c r="V65" s="130"/>
      <c r="W65" s="130"/>
      <c r="X65" s="130"/>
      <c r="Y65" s="130"/>
      <c r="Z65" s="130"/>
      <c r="AA65" s="339"/>
    </row>
    <row r="66" spans="1:30" s="77" customFormat="1" ht="51" x14ac:dyDescent="0.2">
      <c r="A66" s="88" t="s">
        <v>203</v>
      </c>
      <c r="B66" s="197" t="s">
        <v>460</v>
      </c>
      <c r="C66" s="322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>
        <v>8</v>
      </c>
      <c r="P66" s="130">
        <v>49.1</v>
      </c>
      <c r="Q66" s="130">
        <v>40</v>
      </c>
      <c r="R66" s="323">
        <v>17.3</v>
      </c>
      <c r="S66" s="323">
        <v>17.2</v>
      </c>
      <c r="T66" s="323">
        <v>17</v>
      </c>
      <c r="U66" s="130"/>
      <c r="V66" s="130"/>
      <c r="W66" s="130"/>
      <c r="X66" s="130"/>
      <c r="Y66" s="130"/>
      <c r="Z66" s="130"/>
      <c r="AA66" s="327"/>
      <c r="AB66" s="327"/>
      <c r="AC66" s="327"/>
      <c r="AD66" s="83"/>
    </row>
    <row r="67" spans="1:30" s="77" customFormat="1" ht="26.25" customHeight="1" x14ac:dyDescent="0.2">
      <c r="A67" s="88" t="s">
        <v>461</v>
      </c>
      <c r="B67" s="88" t="s">
        <v>113</v>
      </c>
      <c r="C67" s="322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>
        <v>8</v>
      </c>
      <c r="P67" s="130">
        <v>49.1</v>
      </c>
      <c r="Q67" s="130">
        <v>40</v>
      </c>
      <c r="R67" s="323">
        <v>9.6</v>
      </c>
      <c r="S67" s="130">
        <v>9.9</v>
      </c>
      <c r="T67" s="130">
        <v>9.9</v>
      </c>
      <c r="U67" s="130"/>
      <c r="V67" s="130"/>
      <c r="W67" s="130"/>
      <c r="X67" s="130"/>
      <c r="Y67" s="130"/>
      <c r="Z67" s="130"/>
    </row>
    <row r="68" spans="1:30" x14ac:dyDescent="0.2">
      <c r="B68" s="79" t="str">
        <f>'ЧЭС участок'!B31</f>
        <v>Итого:</v>
      </c>
      <c r="C68" s="261" t="str">
        <f>ВУЭС!C20</f>
        <v>АЧР-1 (САЧР)</v>
      </c>
      <c r="F68" s="309">
        <f>SUM(F10:F67)</f>
        <v>0</v>
      </c>
      <c r="G68" s="309">
        <f>SUM(G14:G67)</f>
        <v>0</v>
      </c>
      <c r="H68" s="309">
        <f>SUM(H14:H67)</f>
        <v>0</v>
      </c>
      <c r="I68" s="309"/>
      <c r="J68" s="309"/>
      <c r="K68" s="309"/>
      <c r="L68" s="309">
        <f>SUM(L10:L67)</f>
        <v>512.70000000000005</v>
      </c>
      <c r="M68" s="309">
        <f t="shared" ref="M68:N68" si="13">SUM(M10:M67)</f>
        <v>601</v>
      </c>
      <c r="N68" s="309">
        <f t="shared" si="13"/>
        <v>606.20000000000005</v>
      </c>
      <c r="O68" s="309"/>
      <c r="P68" s="309"/>
      <c r="Q68" s="309"/>
      <c r="R68" s="309">
        <f>SUM(R60:R67)</f>
        <v>84.6</v>
      </c>
      <c r="S68" s="309">
        <f t="shared" ref="S68:T68" si="14">SUM(S60:S67)</f>
        <v>102.1</v>
      </c>
      <c r="T68" s="309">
        <f t="shared" si="14"/>
        <v>95.2</v>
      </c>
      <c r="U68" s="309"/>
      <c r="V68" s="309"/>
      <c r="W68" s="309"/>
      <c r="X68" s="309">
        <f>SUM(X10:X67)</f>
        <v>153.6</v>
      </c>
      <c r="Y68" s="309">
        <f t="shared" ref="Y68:Z68" si="15">SUM(Y10:Y67)</f>
        <v>187.7</v>
      </c>
      <c r="Z68" s="309">
        <f t="shared" si="15"/>
        <v>191.3</v>
      </c>
    </row>
    <row r="69" spans="1:30" x14ac:dyDescent="0.2">
      <c r="B69" s="79"/>
      <c r="C69" s="261" t="str">
        <f>ВУЭС!C21</f>
        <v>АЧР-2 совмещенная</v>
      </c>
      <c r="F69" s="310"/>
      <c r="L69" s="309">
        <f>SUM(L16:L59)</f>
        <v>498.4</v>
      </c>
      <c r="M69" s="309">
        <f t="shared" ref="M69:N69" si="16">SUM(M16:M59)</f>
        <v>585.1</v>
      </c>
      <c r="N69" s="309">
        <f t="shared" si="16"/>
        <v>589.9</v>
      </c>
      <c r="R69" s="310"/>
      <c r="X69" s="310"/>
      <c r="AA69" s="327"/>
      <c r="AB69" s="327"/>
      <c r="AC69" s="327"/>
      <c r="AD69" s="83"/>
    </row>
    <row r="70" spans="1:30" x14ac:dyDescent="0.2">
      <c r="B70" s="79"/>
      <c r="C70" s="261" t="str">
        <f>ВУЭС!C22</f>
        <v>АЧР-1 (САЧР), АЧР-2 несовмещенная</v>
      </c>
      <c r="F70" s="309"/>
      <c r="G70" s="309"/>
      <c r="H70" s="309"/>
      <c r="L70" s="309">
        <f>L68+R68</f>
        <v>597.29999999999995</v>
      </c>
      <c r="M70" s="309">
        <f t="shared" ref="M70:N70" si="17">M68+S68</f>
        <v>703.1</v>
      </c>
      <c r="N70" s="309">
        <f t="shared" si="17"/>
        <v>701.4</v>
      </c>
    </row>
    <row r="71" spans="1:30" x14ac:dyDescent="0.2">
      <c r="C71" s="348" t="s">
        <v>27</v>
      </c>
      <c r="D71" s="309">
        <v>49.2</v>
      </c>
      <c r="F71" s="309"/>
      <c r="G71" s="310"/>
      <c r="H71" s="310"/>
      <c r="J71" s="310"/>
      <c r="K71" s="310"/>
      <c r="L71" s="309">
        <f>SUM(L10:L15)</f>
        <v>14.3</v>
      </c>
      <c r="M71" s="309">
        <f t="shared" ref="M71:N71" si="18">SUM(M10:M15)</f>
        <v>15.9</v>
      </c>
      <c r="N71" s="309">
        <f t="shared" si="18"/>
        <v>16.3</v>
      </c>
    </row>
    <row r="72" spans="1:30" hidden="1" x14ac:dyDescent="0.2">
      <c r="M72" s="310"/>
      <c r="N72" s="310"/>
      <c r="U72" s="348">
        <v>49.2</v>
      </c>
      <c r="V72" s="348">
        <f>V11</f>
        <v>49.8</v>
      </c>
      <c r="W72" s="348">
        <f>W11</f>
        <v>100</v>
      </c>
      <c r="X72" s="310">
        <f>X11+X15</f>
        <v>1.5</v>
      </c>
      <c r="Y72" s="310">
        <f t="shared" ref="Y72:Z72" si="19">Y11+Y15</f>
        <v>1.8</v>
      </c>
      <c r="Z72" s="310">
        <f t="shared" si="19"/>
        <v>1.8</v>
      </c>
    </row>
    <row r="73" spans="1:30" hidden="1" x14ac:dyDescent="0.2">
      <c r="M73" s="310"/>
      <c r="N73" s="310"/>
      <c r="U73" s="348">
        <v>49.2</v>
      </c>
      <c r="V73" s="348">
        <f>V12</f>
        <v>49.8</v>
      </c>
      <c r="W73" s="348">
        <v>95</v>
      </c>
      <c r="X73" s="310">
        <f>X10+X12</f>
        <v>10.4</v>
      </c>
      <c r="Y73" s="310">
        <f t="shared" ref="Y73:Z73" si="20">Y10+Y12</f>
        <v>10.9</v>
      </c>
      <c r="Z73" s="310">
        <f t="shared" si="20"/>
        <v>11</v>
      </c>
    </row>
    <row r="74" spans="1:30" hidden="1" x14ac:dyDescent="0.2">
      <c r="D74" s="309">
        <v>48.6</v>
      </c>
      <c r="E74" s="310">
        <f>SUM(L16:L22)</f>
        <v>24.8</v>
      </c>
      <c r="F74" s="310">
        <f t="shared" ref="F74:G74" si="21">SUM(M16:M22)</f>
        <v>28.1</v>
      </c>
      <c r="G74" s="310">
        <f t="shared" si="21"/>
        <v>27.4</v>
      </c>
      <c r="H74" s="310"/>
      <c r="J74" s="309">
        <v>48.9</v>
      </c>
      <c r="K74" s="61">
        <v>20</v>
      </c>
      <c r="L74" s="310">
        <f>E74</f>
        <v>24.8</v>
      </c>
      <c r="M74" s="310">
        <f t="shared" ref="M74:N89" si="22">F74</f>
        <v>28.1</v>
      </c>
      <c r="N74" s="310">
        <f>G74</f>
        <v>27.4</v>
      </c>
      <c r="U74" s="348">
        <v>48.6</v>
      </c>
      <c r="V74" s="348">
        <v>49.8</v>
      </c>
      <c r="W74" s="348">
        <v>55</v>
      </c>
      <c r="X74" s="310">
        <f>X18+X21+X22</f>
        <v>14.2</v>
      </c>
      <c r="Y74" s="310">
        <f t="shared" ref="Y74:Z74" si="23">Y18+Y21+Y22</f>
        <v>15.6</v>
      </c>
      <c r="Z74" s="310">
        <f t="shared" si="23"/>
        <v>15.5</v>
      </c>
    </row>
    <row r="75" spans="1:30" hidden="1" x14ac:dyDescent="0.2">
      <c r="D75" s="309">
        <v>48.5</v>
      </c>
      <c r="E75" s="310">
        <f>SUM(L23:L24)</f>
        <v>14.9</v>
      </c>
      <c r="F75" s="310">
        <f t="shared" ref="F75:G75" si="24">SUM(M23:M24)</f>
        <v>17.899999999999999</v>
      </c>
      <c r="G75" s="310">
        <f t="shared" si="24"/>
        <v>17.899999999999999</v>
      </c>
      <c r="H75" s="310"/>
      <c r="J75" s="309">
        <v>48.9</v>
      </c>
      <c r="K75" s="348">
        <v>25</v>
      </c>
      <c r="L75" s="310">
        <f t="shared" ref="L75:L91" si="25">E75</f>
        <v>14.9</v>
      </c>
      <c r="M75" s="310">
        <f t="shared" si="22"/>
        <v>17.899999999999999</v>
      </c>
      <c r="N75" s="310">
        <f t="shared" si="22"/>
        <v>17.899999999999999</v>
      </c>
      <c r="U75" s="348">
        <v>48.6</v>
      </c>
      <c r="V75" s="348">
        <v>49.8</v>
      </c>
      <c r="W75" s="348">
        <v>50</v>
      </c>
      <c r="X75" s="310">
        <f>X16+X17+X19+X20</f>
        <v>10.6</v>
      </c>
      <c r="Y75" s="310">
        <f t="shared" ref="Y75:Z75" si="26">Y16+Y17+Y19+Y20</f>
        <v>12.5</v>
      </c>
      <c r="Z75" s="310">
        <f t="shared" si="26"/>
        <v>11.9</v>
      </c>
    </row>
    <row r="76" spans="1:30" hidden="1" x14ac:dyDescent="0.2">
      <c r="D76" s="309">
        <v>48.4</v>
      </c>
      <c r="E76" s="310">
        <f>SUM(L25:L26)</f>
        <v>25.1</v>
      </c>
      <c r="F76" s="310">
        <f t="shared" ref="F76:G76" si="27">SUM(M25:M26)</f>
        <v>29.5</v>
      </c>
      <c r="G76" s="310">
        <f t="shared" si="27"/>
        <v>30.4</v>
      </c>
      <c r="H76" s="310"/>
      <c r="J76" s="309">
        <v>48.9</v>
      </c>
      <c r="K76" s="61">
        <v>28</v>
      </c>
      <c r="L76" s="310">
        <f t="shared" si="25"/>
        <v>25.1</v>
      </c>
      <c r="M76" s="310">
        <f t="shared" si="22"/>
        <v>29.5</v>
      </c>
      <c r="N76" s="310">
        <f t="shared" si="22"/>
        <v>30.4</v>
      </c>
      <c r="U76" s="348">
        <v>48.5</v>
      </c>
      <c r="V76" s="348">
        <f>V17</f>
        <v>49.8</v>
      </c>
      <c r="W76" s="348">
        <v>45</v>
      </c>
      <c r="X76" s="310">
        <f>X24</f>
        <v>0.6</v>
      </c>
      <c r="Y76" s="310">
        <f t="shared" ref="Y76:Z76" si="28">Y24</f>
        <v>0.9</v>
      </c>
      <c r="Z76" s="310">
        <f t="shared" si="28"/>
        <v>0.9</v>
      </c>
    </row>
    <row r="77" spans="1:30" hidden="1" x14ac:dyDescent="0.2">
      <c r="D77" s="309">
        <v>48.3</v>
      </c>
      <c r="E77" s="310">
        <f>L27+L28+L29</f>
        <v>10.5</v>
      </c>
      <c r="F77" s="310">
        <f t="shared" ref="F77:G77" si="29">M27+M28+M29</f>
        <v>10.1</v>
      </c>
      <c r="G77" s="310">
        <f t="shared" si="29"/>
        <v>11.1</v>
      </c>
      <c r="H77" s="310"/>
      <c r="J77" s="309">
        <v>48.9</v>
      </c>
      <c r="K77" s="348">
        <v>30</v>
      </c>
      <c r="L77" s="310">
        <f t="shared" si="25"/>
        <v>10.5</v>
      </c>
      <c r="M77" s="310">
        <f t="shared" si="22"/>
        <v>10.1</v>
      </c>
      <c r="N77" s="310">
        <f t="shared" si="22"/>
        <v>11.1</v>
      </c>
      <c r="U77" s="348">
        <v>48.5</v>
      </c>
      <c r="V77" s="348">
        <f>V25</f>
        <v>49.8</v>
      </c>
      <c r="W77" s="348">
        <v>35</v>
      </c>
      <c r="X77" s="310">
        <f>X23</f>
        <v>14.3</v>
      </c>
      <c r="Y77" s="310">
        <f t="shared" ref="Y77:Z77" si="30">Y23</f>
        <v>17</v>
      </c>
      <c r="Z77" s="310">
        <f t="shared" si="30"/>
        <v>17</v>
      </c>
    </row>
    <row r="78" spans="1:30" hidden="1" x14ac:dyDescent="0.2">
      <c r="D78" s="309">
        <v>48.2</v>
      </c>
      <c r="E78" s="310">
        <f>L30+L31+L32</f>
        <v>27.9</v>
      </c>
      <c r="F78" s="310">
        <f t="shared" ref="F78" si="31">M30+M31+M32</f>
        <v>35.4</v>
      </c>
      <c r="G78" s="310">
        <f>N30+N31+N32</f>
        <v>36.9</v>
      </c>
      <c r="H78" s="310"/>
      <c r="J78" s="309">
        <v>48.9</v>
      </c>
      <c r="K78" s="348">
        <v>32</v>
      </c>
      <c r="L78" s="310">
        <f t="shared" si="25"/>
        <v>27.9</v>
      </c>
      <c r="M78" s="310">
        <f t="shared" si="22"/>
        <v>35.4</v>
      </c>
      <c r="N78" s="310">
        <f t="shared" si="22"/>
        <v>36.9</v>
      </c>
      <c r="U78" s="348">
        <v>48.4</v>
      </c>
      <c r="V78" s="348">
        <f>V26</f>
        <v>49.8</v>
      </c>
      <c r="W78" s="348">
        <v>30</v>
      </c>
      <c r="X78" s="310">
        <f>X25</f>
        <v>20.3</v>
      </c>
      <c r="Y78" s="310">
        <f t="shared" ref="Y78:Z78" si="32">Y25</f>
        <v>24.3</v>
      </c>
      <c r="Z78" s="310">
        <f t="shared" si="32"/>
        <v>25.4</v>
      </c>
    </row>
    <row r="79" spans="1:30" hidden="1" x14ac:dyDescent="0.2">
      <c r="D79" s="309">
        <v>48.1</v>
      </c>
      <c r="E79" s="310">
        <f>L33</f>
        <v>21.8</v>
      </c>
      <c r="F79" s="310">
        <f t="shared" ref="F79:G79" si="33">M33</f>
        <v>25.8</v>
      </c>
      <c r="G79" s="310">
        <f t="shared" si="33"/>
        <v>24.9</v>
      </c>
      <c r="H79" s="310"/>
      <c r="J79" s="309">
        <v>48.9</v>
      </c>
      <c r="K79" s="348">
        <v>35</v>
      </c>
      <c r="L79" s="310">
        <f t="shared" si="25"/>
        <v>21.8</v>
      </c>
      <c r="M79" s="310">
        <f t="shared" si="22"/>
        <v>25.8</v>
      </c>
      <c r="N79" s="310">
        <f t="shared" si="22"/>
        <v>24.9</v>
      </c>
      <c r="U79" s="348">
        <v>48.4</v>
      </c>
      <c r="V79" s="348">
        <f>V27</f>
        <v>49.8</v>
      </c>
      <c r="W79" s="348">
        <v>20</v>
      </c>
      <c r="X79" s="310">
        <f>X26</f>
        <v>4.8</v>
      </c>
      <c r="Y79" s="310">
        <f t="shared" ref="Y79:Z79" si="34">Y26</f>
        <v>5.2</v>
      </c>
      <c r="Z79" s="310">
        <f t="shared" si="34"/>
        <v>5</v>
      </c>
    </row>
    <row r="80" spans="1:30" hidden="1" x14ac:dyDescent="0.2">
      <c r="D80" s="309">
        <v>48</v>
      </c>
      <c r="E80" s="310">
        <f>L34+L35</f>
        <v>18</v>
      </c>
      <c r="F80" s="310">
        <f t="shared" ref="F80:G80" si="35">M34+M35</f>
        <v>25.1</v>
      </c>
      <c r="G80" s="310">
        <f t="shared" si="35"/>
        <v>29.2</v>
      </c>
      <c r="J80" s="309">
        <v>48.8</v>
      </c>
      <c r="K80" s="348">
        <v>35</v>
      </c>
      <c r="L80" s="310">
        <f t="shared" si="25"/>
        <v>18</v>
      </c>
      <c r="M80" s="310">
        <f t="shared" si="22"/>
        <v>25.1</v>
      </c>
      <c r="N80" s="310">
        <f t="shared" si="22"/>
        <v>29.2</v>
      </c>
      <c r="U80" s="348">
        <v>48.3</v>
      </c>
      <c r="V80" s="348">
        <f>V72</f>
        <v>49.8</v>
      </c>
      <c r="W80" s="348">
        <v>20</v>
      </c>
      <c r="X80" s="310">
        <f>X27+X28+X29</f>
        <v>10.5</v>
      </c>
      <c r="Y80" s="310">
        <f t="shared" ref="Y80:Z80" si="36">Y27+Y28+Y29</f>
        <v>10.1</v>
      </c>
      <c r="Z80" s="310">
        <f t="shared" si="36"/>
        <v>11.1</v>
      </c>
    </row>
    <row r="81" spans="3:27" hidden="1" x14ac:dyDescent="0.2">
      <c r="D81" s="309">
        <v>47.9</v>
      </c>
      <c r="E81" s="310">
        <f>L36+L37+L38</f>
        <v>19.2</v>
      </c>
      <c r="F81" s="310">
        <f t="shared" ref="F81:G81" si="37">M36+M37+M38</f>
        <v>25.2</v>
      </c>
      <c r="G81" s="310">
        <f t="shared" si="37"/>
        <v>27.1</v>
      </c>
      <c r="H81" s="310"/>
      <c r="I81" s="309"/>
      <c r="J81" s="309">
        <v>48.8</v>
      </c>
      <c r="K81" s="348">
        <v>40</v>
      </c>
      <c r="L81" s="310">
        <f t="shared" si="25"/>
        <v>19.2</v>
      </c>
      <c r="M81" s="310">
        <f t="shared" si="22"/>
        <v>25.2</v>
      </c>
      <c r="N81" s="310">
        <f t="shared" si="22"/>
        <v>27.1</v>
      </c>
      <c r="U81" s="348">
        <v>48.2</v>
      </c>
      <c r="V81" s="348">
        <v>49.7</v>
      </c>
      <c r="W81" s="348">
        <v>65</v>
      </c>
      <c r="X81" s="310">
        <f>X30+X32</f>
        <v>14.4</v>
      </c>
      <c r="Y81" s="310">
        <f t="shared" ref="Y81:Z81" si="38">Y30+Y32</f>
        <v>17.7</v>
      </c>
      <c r="Z81" s="310">
        <f t="shared" si="38"/>
        <v>18.399999999999999</v>
      </c>
    </row>
    <row r="82" spans="3:27" hidden="1" x14ac:dyDescent="0.2">
      <c r="D82" s="309">
        <v>47.8</v>
      </c>
      <c r="E82" s="310">
        <f>L39</f>
        <v>29.4</v>
      </c>
      <c r="F82" s="310">
        <f t="shared" ref="F82:G82" si="39">M39</f>
        <v>28.4</v>
      </c>
      <c r="G82" s="310">
        <f t="shared" si="39"/>
        <v>26.5</v>
      </c>
      <c r="H82" s="310"/>
      <c r="J82" s="309">
        <v>48.8</v>
      </c>
      <c r="K82" s="348">
        <v>44</v>
      </c>
      <c r="L82" s="310">
        <f t="shared" si="25"/>
        <v>29.4</v>
      </c>
      <c r="M82" s="310">
        <f t="shared" si="22"/>
        <v>28.4</v>
      </c>
      <c r="N82" s="310">
        <f t="shared" si="22"/>
        <v>26.5</v>
      </c>
      <c r="U82" s="348">
        <v>48.2</v>
      </c>
      <c r="V82" s="348">
        <v>49.7</v>
      </c>
      <c r="W82" s="348">
        <v>60</v>
      </c>
      <c r="X82" s="310">
        <f>X31</f>
        <v>13.5</v>
      </c>
      <c r="Y82" s="310">
        <f t="shared" ref="Y82:Z82" si="40">Y31</f>
        <v>17.7</v>
      </c>
      <c r="Z82" s="310">
        <f t="shared" si="40"/>
        <v>18.5</v>
      </c>
      <c r="AA82" s="310"/>
    </row>
    <row r="83" spans="3:27" hidden="1" x14ac:dyDescent="0.2">
      <c r="D83" s="309">
        <v>47.7</v>
      </c>
      <c r="E83" s="310">
        <f>L40+L41+L42</f>
        <v>40.799999999999997</v>
      </c>
      <c r="F83" s="310">
        <f t="shared" ref="F83:G83" si="41">M40+M41+M42</f>
        <v>51.7</v>
      </c>
      <c r="G83" s="310">
        <f t="shared" si="41"/>
        <v>49.7</v>
      </c>
      <c r="H83" s="310"/>
      <c r="I83" s="309"/>
      <c r="J83" s="309">
        <v>48.8</v>
      </c>
      <c r="K83" s="348">
        <v>45</v>
      </c>
      <c r="L83" s="310">
        <f t="shared" si="25"/>
        <v>40.799999999999997</v>
      </c>
      <c r="M83" s="310">
        <f t="shared" si="22"/>
        <v>51.7</v>
      </c>
      <c r="N83" s="310">
        <f t="shared" si="22"/>
        <v>49.7</v>
      </c>
      <c r="U83" s="309">
        <v>48.1</v>
      </c>
      <c r="V83" s="348">
        <v>49.7</v>
      </c>
      <c r="W83" s="348">
        <v>50</v>
      </c>
      <c r="X83" s="310">
        <f>X33</f>
        <v>16.7</v>
      </c>
      <c r="Y83" s="310">
        <f t="shared" ref="Y83:Z83" si="42">Y33</f>
        <v>19.8</v>
      </c>
      <c r="Z83" s="310">
        <f t="shared" si="42"/>
        <v>19</v>
      </c>
    </row>
    <row r="84" spans="3:27" hidden="1" x14ac:dyDescent="0.2">
      <c r="D84" s="309">
        <v>47.6</v>
      </c>
      <c r="E84" s="310">
        <f>L43</f>
        <v>42.5</v>
      </c>
      <c r="F84" s="310">
        <f t="shared" ref="F84:G84" si="43">M43</f>
        <v>43.4</v>
      </c>
      <c r="G84" s="310">
        <f t="shared" si="43"/>
        <v>43.4</v>
      </c>
      <c r="H84" s="310"/>
      <c r="J84" s="309">
        <v>48.8</v>
      </c>
      <c r="K84" s="348">
        <v>48</v>
      </c>
      <c r="L84" s="310">
        <f t="shared" si="25"/>
        <v>42.5</v>
      </c>
      <c r="M84" s="310">
        <f t="shared" si="22"/>
        <v>43.4</v>
      </c>
      <c r="N84" s="310">
        <f t="shared" si="22"/>
        <v>43.4</v>
      </c>
      <c r="U84" s="309">
        <v>48</v>
      </c>
      <c r="V84" s="348">
        <v>49.7</v>
      </c>
      <c r="W84" s="348">
        <v>45</v>
      </c>
      <c r="X84" s="310">
        <f>X34</f>
        <v>5.3</v>
      </c>
      <c r="Y84" s="310">
        <f t="shared" ref="Y84:Z84" si="44">Y34</f>
        <v>6.1</v>
      </c>
      <c r="Z84" s="310">
        <f t="shared" si="44"/>
        <v>6.4</v>
      </c>
    </row>
    <row r="85" spans="3:27" hidden="1" x14ac:dyDescent="0.2">
      <c r="D85" s="309">
        <v>47.5</v>
      </c>
      <c r="E85" s="310">
        <f>L44</f>
        <v>42</v>
      </c>
      <c r="F85" s="310">
        <f t="shared" ref="F85:G85" si="45">M44</f>
        <v>41.8</v>
      </c>
      <c r="G85" s="310">
        <f t="shared" si="45"/>
        <v>42.2</v>
      </c>
      <c r="H85" s="310"/>
      <c r="J85" s="309">
        <v>48.8</v>
      </c>
      <c r="K85" s="348">
        <v>50</v>
      </c>
      <c r="L85" s="310">
        <f t="shared" si="25"/>
        <v>42</v>
      </c>
      <c r="M85" s="310">
        <f t="shared" si="22"/>
        <v>41.8</v>
      </c>
      <c r="N85" s="310">
        <f t="shared" si="22"/>
        <v>42.2</v>
      </c>
      <c r="U85" s="309">
        <v>48</v>
      </c>
      <c r="V85" s="348">
        <v>49.7</v>
      </c>
      <c r="W85" s="348">
        <v>40</v>
      </c>
      <c r="X85" s="310">
        <f>X35</f>
        <v>12.7</v>
      </c>
      <c r="Y85" s="310">
        <f t="shared" ref="Y85:Z85" si="46">Y35</f>
        <v>19</v>
      </c>
      <c r="Z85" s="310">
        <f t="shared" si="46"/>
        <v>22.8</v>
      </c>
    </row>
    <row r="86" spans="3:27" hidden="1" x14ac:dyDescent="0.2">
      <c r="D86" s="309">
        <v>47.3</v>
      </c>
      <c r="E86" s="310">
        <f>L45+L46+L47</f>
        <v>41.3</v>
      </c>
      <c r="F86" s="310">
        <f t="shared" ref="F86:G86" si="47">M45+M46+M47</f>
        <v>42.3</v>
      </c>
      <c r="G86" s="310">
        <f t="shared" si="47"/>
        <v>41</v>
      </c>
      <c r="J86" s="309">
        <f>J51</f>
        <v>48.7</v>
      </c>
      <c r="K86" s="348">
        <v>50</v>
      </c>
      <c r="L86" s="310">
        <f t="shared" si="25"/>
        <v>41.3</v>
      </c>
      <c r="M86" s="310">
        <f t="shared" si="22"/>
        <v>42.3</v>
      </c>
      <c r="N86" s="310">
        <f t="shared" si="22"/>
        <v>41</v>
      </c>
      <c r="U86" s="348">
        <v>47.7</v>
      </c>
      <c r="V86" s="348">
        <v>49.7</v>
      </c>
      <c r="W86" s="348">
        <v>20</v>
      </c>
      <c r="X86" s="310">
        <f>X42</f>
        <v>3.8</v>
      </c>
      <c r="Y86" s="310">
        <f t="shared" ref="Y86:Z86" si="48">Y42</f>
        <v>9.1</v>
      </c>
      <c r="Z86" s="310">
        <f t="shared" si="48"/>
        <v>6.6</v>
      </c>
    </row>
    <row r="87" spans="3:27" hidden="1" x14ac:dyDescent="0.2">
      <c r="D87" s="309">
        <v>47.2</v>
      </c>
      <c r="E87" s="310">
        <f>L48+L49+L50</f>
        <v>25.4</v>
      </c>
      <c r="F87" s="310">
        <f t="shared" ref="F87:G87" si="49">M48+M49+M50</f>
        <v>29.2</v>
      </c>
      <c r="G87" s="310">
        <f t="shared" si="49"/>
        <v>29.3</v>
      </c>
      <c r="H87" s="310"/>
      <c r="J87" s="309">
        <f>J56</f>
        <v>48.7</v>
      </c>
      <c r="K87" s="348">
        <v>55</v>
      </c>
      <c r="L87" s="310">
        <f t="shared" si="25"/>
        <v>25.4</v>
      </c>
      <c r="M87" s="310">
        <f t="shared" si="22"/>
        <v>29.2</v>
      </c>
      <c r="N87" s="310">
        <f t="shared" si="22"/>
        <v>29.3</v>
      </c>
      <c r="U87" s="298"/>
      <c r="V87" s="298"/>
      <c r="W87" s="298"/>
      <c r="X87" s="309">
        <f>SUM(X72:X86)</f>
        <v>153.6</v>
      </c>
      <c r="Y87" s="309">
        <f t="shared" ref="Y87:Z87" si="50">SUM(Y72:Y86)</f>
        <v>187.7</v>
      </c>
      <c r="Z87" s="309">
        <f t="shared" si="50"/>
        <v>191.3</v>
      </c>
    </row>
    <row r="88" spans="3:27" hidden="1" x14ac:dyDescent="0.2">
      <c r="D88" s="309">
        <v>47</v>
      </c>
      <c r="E88" s="310">
        <f>L51</f>
        <v>0.4</v>
      </c>
      <c r="F88" s="310">
        <f t="shared" ref="F88:G88" si="51">M51</f>
        <v>7.9</v>
      </c>
      <c r="G88" s="310">
        <f t="shared" si="51"/>
        <v>5.3</v>
      </c>
      <c r="H88" s="310"/>
      <c r="J88" s="309">
        <f t="shared" ref="J88" si="52">J59</f>
        <v>48.7</v>
      </c>
      <c r="K88" s="348">
        <v>60</v>
      </c>
      <c r="L88" s="310">
        <f t="shared" si="25"/>
        <v>0.4</v>
      </c>
      <c r="M88" s="310">
        <f t="shared" si="22"/>
        <v>7.9</v>
      </c>
      <c r="N88" s="310">
        <f t="shared" si="22"/>
        <v>5.3</v>
      </c>
      <c r="U88" s="298"/>
      <c r="V88" s="298"/>
      <c r="W88" s="298"/>
      <c r="X88" s="312">
        <f>X87-X68</f>
        <v>0</v>
      </c>
      <c r="Y88" s="312">
        <f t="shared" ref="Y88:Z88" si="53">Y87-Y68</f>
        <v>0</v>
      </c>
      <c r="Z88" s="312">
        <f t="shared" si="53"/>
        <v>0</v>
      </c>
    </row>
    <row r="89" spans="3:27" hidden="1" x14ac:dyDescent="0.2">
      <c r="D89" s="348">
        <v>46.8</v>
      </c>
      <c r="E89" s="310">
        <f>L52+L53</f>
        <v>55.4</v>
      </c>
      <c r="F89" s="310">
        <f t="shared" ref="F89:G89" si="54">M52+M53</f>
        <v>73.3</v>
      </c>
      <c r="G89" s="310">
        <f t="shared" si="54"/>
        <v>79.099999999999994</v>
      </c>
      <c r="H89" s="310"/>
      <c r="J89" s="309">
        <f>J88</f>
        <v>48.7</v>
      </c>
      <c r="K89" s="348">
        <v>65</v>
      </c>
      <c r="L89" s="310">
        <f t="shared" si="25"/>
        <v>55.4</v>
      </c>
      <c r="M89" s="310">
        <f t="shared" si="22"/>
        <v>73.3</v>
      </c>
      <c r="N89" s="310">
        <f t="shared" si="22"/>
        <v>79.099999999999994</v>
      </c>
      <c r="V89" s="348"/>
      <c r="W89" s="348"/>
      <c r="X89" s="298"/>
      <c r="Y89" s="310"/>
      <c r="Z89" s="310"/>
    </row>
    <row r="90" spans="3:27" hidden="1" x14ac:dyDescent="0.2">
      <c r="D90" s="348">
        <v>46.7</v>
      </c>
      <c r="E90" s="310">
        <f>L54+L55+L56+L57+L58</f>
        <v>25.2</v>
      </c>
      <c r="F90" s="310">
        <f t="shared" ref="F90:G90" si="55">M54+M55+M56+M57+M58</f>
        <v>30.8</v>
      </c>
      <c r="G90" s="310">
        <f t="shared" si="55"/>
        <v>29.3</v>
      </c>
      <c r="H90" s="310"/>
      <c r="J90" s="309">
        <f t="shared" ref="J90:J91" si="56">J89</f>
        <v>48.7</v>
      </c>
      <c r="K90" s="348">
        <v>67</v>
      </c>
      <c r="L90" s="310">
        <f t="shared" si="25"/>
        <v>25.2</v>
      </c>
      <c r="M90" s="310">
        <f t="shared" ref="M90:M91" si="57">F90</f>
        <v>30.8</v>
      </c>
      <c r="N90" s="310">
        <f t="shared" ref="N90:N91" si="58">G90</f>
        <v>29.3</v>
      </c>
      <c r="O90" s="310"/>
      <c r="U90" s="348"/>
      <c r="V90" s="348"/>
      <c r="W90" s="348"/>
      <c r="X90" s="298"/>
    </row>
    <row r="91" spans="3:27" hidden="1" x14ac:dyDescent="0.2">
      <c r="D91" s="348">
        <v>46.5</v>
      </c>
      <c r="E91" s="310">
        <f>L59</f>
        <v>33.799999999999997</v>
      </c>
      <c r="F91" s="310">
        <f t="shared" ref="F91:G91" si="59">M59</f>
        <v>39.200000000000003</v>
      </c>
      <c r="G91" s="310">
        <f t="shared" si="59"/>
        <v>39.200000000000003</v>
      </c>
      <c r="H91" s="310"/>
      <c r="J91" s="309">
        <f t="shared" si="56"/>
        <v>48.7</v>
      </c>
      <c r="K91" s="348">
        <v>70</v>
      </c>
      <c r="L91" s="310">
        <f t="shared" si="25"/>
        <v>33.799999999999997</v>
      </c>
      <c r="M91" s="310">
        <f t="shared" si="57"/>
        <v>39.200000000000003</v>
      </c>
      <c r="N91" s="310">
        <f t="shared" si="58"/>
        <v>39.200000000000003</v>
      </c>
      <c r="U91" s="348"/>
      <c r="V91" s="348"/>
      <c r="W91" s="348"/>
      <c r="X91" s="310"/>
    </row>
    <row r="92" spans="3:27" hidden="1" x14ac:dyDescent="0.2">
      <c r="D92" s="206" t="s">
        <v>2</v>
      </c>
      <c r="E92" s="309">
        <f>SUM(E74:E91)</f>
        <v>498.4</v>
      </c>
      <c r="F92" s="309">
        <f t="shared" ref="F92:G92" si="60">SUM(F74:F91)</f>
        <v>585.1</v>
      </c>
      <c r="G92" s="309">
        <f t="shared" si="60"/>
        <v>589.9</v>
      </c>
      <c r="H92" s="310"/>
      <c r="K92" s="61"/>
      <c r="L92" s="309">
        <f>SUM(L74:L91)</f>
        <v>498.4</v>
      </c>
      <c r="M92" s="309">
        <f t="shared" ref="M92:N92" si="61">SUM(M74:M91)</f>
        <v>585.1</v>
      </c>
      <c r="N92" s="309">
        <f t="shared" si="61"/>
        <v>589.9</v>
      </c>
      <c r="U92" s="348"/>
      <c r="V92" s="348"/>
      <c r="W92" s="348"/>
      <c r="X92" s="310"/>
    </row>
    <row r="93" spans="3:27" hidden="1" x14ac:dyDescent="0.2">
      <c r="C93" s="298"/>
      <c r="D93" s="298"/>
      <c r="E93" s="309">
        <f>L69</f>
        <v>498.4</v>
      </c>
      <c r="F93" s="309">
        <f t="shared" ref="F93:G93" si="62">M69</f>
        <v>585.1</v>
      </c>
      <c r="G93" s="309">
        <f t="shared" si="62"/>
        <v>589.9</v>
      </c>
      <c r="L93" s="309">
        <f>L69</f>
        <v>498.4</v>
      </c>
      <c r="M93" s="309">
        <f t="shared" ref="M93:N93" si="63">M69</f>
        <v>585.1</v>
      </c>
      <c r="N93" s="309">
        <f t="shared" si="63"/>
        <v>589.9</v>
      </c>
      <c r="X93" s="309"/>
      <c r="Y93" s="309"/>
      <c r="Z93" s="309"/>
    </row>
    <row r="94" spans="3:27" hidden="1" x14ac:dyDescent="0.2">
      <c r="C94" s="298"/>
      <c r="D94" s="298"/>
      <c r="E94" s="312">
        <f>E92-E93</f>
        <v>0</v>
      </c>
      <c r="F94" s="312">
        <f t="shared" ref="F94:G94" si="64">F92-F93</f>
        <v>0</v>
      </c>
      <c r="G94" s="312">
        <f t="shared" si="64"/>
        <v>0</v>
      </c>
      <c r="H94" s="310"/>
      <c r="K94" s="61"/>
      <c r="L94" s="312">
        <f>L69-L92</f>
        <v>0</v>
      </c>
      <c r="M94" s="312">
        <f t="shared" ref="M94:N94" si="65">M69-M92</f>
        <v>0</v>
      </c>
      <c r="N94" s="312">
        <f t="shared" si="65"/>
        <v>0</v>
      </c>
      <c r="Y94" s="312"/>
      <c r="Z94" s="312"/>
    </row>
    <row r="95" spans="3:27" s="81" customFormat="1" hidden="1" x14ac:dyDescent="0.2">
      <c r="C95" s="345"/>
      <c r="D95" s="206" t="s">
        <v>216</v>
      </c>
      <c r="E95" s="309">
        <f>E92+L71</f>
        <v>512.70000000000005</v>
      </c>
      <c r="F95" s="309">
        <f t="shared" ref="F95:G95" si="66">F92+M71</f>
        <v>601</v>
      </c>
      <c r="G95" s="309">
        <f t="shared" si="66"/>
        <v>606.20000000000005</v>
      </c>
      <c r="H95" s="98"/>
      <c r="I95" s="98"/>
      <c r="K95" s="348"/>
      <c r="O95" s="345"/>
      <c r="P95" s="348"/>
      <c r="Q95" s="348"/>
      <c r="R95" s="348"/>
      <c r="S95" s="348"/>
      <c r="T95" s="348"/>
      <c r="U95" s="348"/>
      <c r="V95" s="348"/>
      <c r="W95" s="348"/>
    </row>
    <row r="96" spans="3:27" s="98" customFormat="1" hidden="1" x14ac:dyDescent="0.2">
      <c r="C96" s="345"/>
      <c r="D96" s="298"/>
      <c r="E96" s="312">
        <f>L68-E95</f>
        <v>0</v>
      </c>
      <c r="F96" s="312">
        <f t="shared" ref="F96:G96" si="67">M68-F95</f>
        <v>0</v>
      </c>
      <c r="G96" s="312">
        <f t="shared" si="67"/>
        <v>0</v>
      </c>
      <c r="H96" s="345"/>
      <c r="I96" s="345"/>
      <c r="K96" s="348"/>
      <c r="L96" s="310"/>
      <c r="O96" s="348"/>
      <c r="P96" s="99"/>
      <c r="Q96" s="99"/>
      <c r="R96" s="99"/>
      <c r="S96" s="99"/>
      <c r="T96" s="99"/>
      <c r="U96" s="99"/>
      <c r="V96" s="99"/>
      <c r="W96" s="99"/>
    </row>
    <row r="97" spans="4:14" hidden="1" x14ac:dyDescent="0.2"/>
    <row r="98" spans="4:14" hidden="1" x14ac:dyDescent="0.2"/>
    <row r="99" spans="4:14" x14ac:dyDescent="0.2">
      <c r="D99" s="298"/>
      <c r="G99" s="309"/>
      <c r="H99" s="309"/>
      <c r="L99" s="310"/>
      <c r="M99" s="310"/>
      <c r="N99" s="310"/>
    </row>
    <row r="100" spans="4:14" x14ac:dyDescent="0.2">
      <c r="G100" s="312"/>
      <c r="H100" s="312"/>
      <c r="L100" s="310"/>
      <c r="M100" s="310"/>
      <c r="N100" s="310"/>
    </row>
    <row r="101" spans="4:14" x14ac:dyDescent="0.2">
      <c r="L101" s="310"/>
      <c r="M101" s="310"/>
      <c r="N101" s="310"/>
    </row>
    <row r="102" spans="4:14" x14ac:dyDescent="0.2">
      <c r="I102" s="99"/>
      <c r="J102" s="348"/>
      <c r="K102" s="348"/>
      <c r="L102" s="309"/>
      <c r="M102" s="309"/>
      <c r="N102" s="309"/>
    </row>
  </sheetData>
  <mergeCells count="18">
    <mergeCell ref="U6:W6"/>
    <mergeCell ref="L6:N7"/>
    <mergeCell ref="I6:K6"/>
    <mergeCell ref="A9:X9"/>
    <mergeCell ref="C7:C8"/>
    <mergeCell ref="I7:I8"/>
    <mergeCell ref="U7:U8"/>
    <mergeCell ref="A6:A8"/>
    <mergeCell ref="B6:B8"/>
    <mergeCell ref="C6:H6"/>
    <mergeCell ref="F7:H7"/>
    <mergeCell ref="O7:O8"/>
    <mergeCell ref="D7:E7"/>
    <mergeCell ref="J7:K7"/>
    <mergeCell ref="P7:Q7"/>
    <mergeCell ref="V7:W7"/>
    <mergeCell ref="X6:Z7"/>
    <mergeCell ref="R6:T7"/>
  </mergeCells>
  <phoneticPr fontId="0" type="noConversion"/>
  <pageMargins left="0.19685039370078741" right="0.19685039370078741" top="0.78740157480314965" bottom="0.78740157480314965" header="0.31496062992125984" footer="0.31496062992125984"/>
  <pageSetup paperSize="9" orientation="landscape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9"/>
  <sheetViews>
    <sheetView zoomScaleNormal="100" zoomScaleSheetLayoutView="100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A23" sqref="A23:XFD30"/>
    </sheetView>
  </sheetViews>
  <sheetFormatPr defaultRowHeight="12.75" x14ac:dyDescent="0.2"/>
  <cols>
    <col min="1" max="1" width="11.85546875" style="127" customWidth="1"/>
    <col min="2" max="2" width="23.42578125" style="127" customWidth="1"/>
    <col min="3" max="3" width="4.7109375" style="125" customWidth="1"/>
    <col min="4" max="4" width="7.28515625" style="125" customWidth="1"/>
    <col min="5" max="5" width="7" style="125" customWidth="1"/>
    <col min="6" max="6" width="9.28515625" style="125" hidden="1" customWidth="1"/>
    <col min="7" max="8" width="6.140625" style="125" hidden="1" customWidth="1"/>
    <col min="9" max="9" width="4.7109375" style="125" customWidth="1"/>
    <col min="10" max="10" width="7.42578125" style="125" customWidth="1"/>
    <col min="11" max="11" width="6.7109375" style="125" customWidth="1"/>
    <col min="12" max="14" width="5.7109375" style="125" customWidth="1"/>
    <col min="15" max="15" width="4.7109375" style="125" customWidth="1"/>
    <col min="16" max="16" width="7.5703125" style="125" customWidth="1"/>
    <col min="17" max="17" width="6.7109375" style="125" customWidth="1"/>
    <col min="18" max="20" width="5.7109375" style="125" customWidth="1"/>
    <col min="21" max="21" width="4.5703125" style="125" customWidth="1"/>
    <col min="22" max="22" width="7.42578125" style="125" customWidth="1"/>
    <col min="23" max="23" width="7.140625" style="125" customWidth="1"/>
    <col min="24" max="26" width="5.7109375" style="125" customWidth="1"/>
    <col min="27" max="16384" width="9.140625" style="125"/>
  </cols>
  <sheetData>
    <row r="1" spans="1:30" x14ac:dyDescent="0.2">
      <c r="U1" s="127" t="str">
        <f>'ЧЭС, ВПМЭС'!U1</f>
        <v>Приложение №10</v>
      </c>
    </row>
    <row r="2" spans="1:30" x14ac:dyDescent="0.2">
      <c r="U2" s="127" t="str">
        <f>'ЧЭС, ВПМЭС'!U2</f>
        <v>к приказу Минэнерго России</v>
      </c>
      <c r="AB2" s="261"/>
    </row>
    <row r="3" spans="1:30" x14ac:dyDescent="0.2">
      <c r="U3" s="127" t="str">
        <f>'ЧЭС, ВПМЭС'!U3</f>
        <v>от 06 июня 2013 г. № 290</v>
      </c>
    </row>
    <row r="4" spans="1:30" x14ac:dyDescent="0.2">
      <c r="I4" s="125" t="str">
        <f>'ЧЭС, ВПМЭС'!I4</f>
        <v>Настройка АЧР</v>
      </c>
      <c r="U4" s="127"/>
      <c r="AB4" s="309"/>
      <c r="AC4" s="309"/>
      <c r="AD4" s="309"/>
    </row>
    <row r="6" spans="1:30" x14ac:dyDescent="0.2">
      <c r="A6" s="432" t="s">
        <v>0</v>
      </c>
      <c r="B6" s="432" t="s">
        <v>1</v>
      </c>
      <c r="C6" s="425" t="s">
        <v>2</v>
      </c>
      <c r="D6" s="426"/>
      <c r="E6" s="427"/>
      <c r="F6" s="437" t="s">
        <v>9</v>
      </c>
      <c r="G6" s="437"/>
      <c r="H6" s="438"/>
      <c r="I6" s="425" t="s">
        <v>3</v>
      </c>
      <c r="J6" s="426"/>
      <c r="K6" s="427"/>
      <c r="L6" s="441" t="str">
        <f>Свод!B4</f>
        <v>Мощность, МВт</v>
      </c>
      <c r="M6" s="437"/>
      <c r="N6" s="438"/>
      <c r="O6" s="257" t="s">
        <v>4</v>
      </c>
      <c r="P6" s="258"/>
      <c r="Q6" s="258"/>
      <c r="R6" s="441" t="str">
        <f>Свод!B4</f>
        <v>Мощность, МВт</v>
      </c>
      <c r="S6" s="437"/>
      <c r="T6" s="438"/>
      <c r="U6" s="425" t="s">
        <v>5</v>
      </c>
      <c r="V6" s="426"/>
      <c r="W6" s="427"/>
      <c r="X6" s="437" t="str">
        <f>R6</f>
        <v>Мощность, МВт</v>
      </c>
      <c r="Y6" s="437"/>
      <c r="Z6" s="438"/>
      <c r="AA6" s="31"/>
    </row>
    <row r="7" spans="1:30" s="8" customFormat="1" ht="15" customHeight="1" x14ac:dyDescent="0.2">
      <c r="A7" s="433"/>
      <c r="B7" s="433"/>
      <c r="C7" s="432" t="s">
        <v>138</v>
      </c>
      <c r="D7" s="428" t="str">
        <f>'ЧЭС, ВПМЭС'!D7:E7</f>
        <v>уставки</v>
      </c>
      <c r="E7" s="429"/>
      <c r="F7" s="439"/>
      <c r="G7" s="439"/>
      <c r="H7" s="440"/>
      <c r="I7" s="435" t="str">
        <f>C7</f>
        <v>№              оч.</v>
      </c>
      <c r="J7" s="428" t="str">
        <f>D7</f>
        <v>уставки</v>
      </c>
      <c r="K7" s="443"/>
      <c r="L7" s="442"/>
      <c r="M7" s="439"/>
      <c r="N7" s="440"/>
      <c r="O7" s="435" t="str">
        <f>I7</f>
        <v>№              оч.</v>
      </c>
      <c r="P7" s="428" t="str">
        <f>J7</f>
        <v>уставки</v>
      </c>
      <c r="Q7" s="443"/>
      <c r="R7" s="442"/>
      <c r="S7" s="439"/>
      <c r="T7" s="440"/>
      <c r="U7" s="435" t="str">
        <f>O7</f>
        <v>№              оч.</v>
      </c>
      <c r="V7" s="428" t="str">
        <f>P7</f>
        <v>уставки</v>
      </c>
      <c r="W7" s="429"/>
      <c r="X7" s="439"/>
      <c r="Y7" s="439"/>
      <c r="Z7" s="440"/>
      <c r="AA7" s="9"/>
    </row>
    <row r="8" spans="1:30" s="24" customFormat="1" ht="24" customHeight="1" x14ac:dyDescent="0.2">
      <c r="A8" s="434"/>
      <c r="B8" s="434"/>
      <c r="C8" s="434"/>
      <c r="D8" s="166" t="s">
        <v>7</v>
      </c>
      <c r="E8" s="166" t="s">
        <v>8</v>
      </c>
      <c r="F8" s="23" t="str">
        <f>'ЧЭС, ВПМЭС'!F8</f>
        <v>4-00</v>
      </c>
      <c r="G8" s="23" t="str">
        <f>'ЧЭС, ВПМЭС'!G8</f>
        <v>9-00</v>
      </c>
      <c r="H8" s="23" t="str">
        <f>'ЧЭС, ВПМЭС'!H8</f>
        <v>18-00</v>
      </c>
      <c r="I8" s="436"/>
      <c r="J8" s="166" t="s">
        <v>7</v>
      </c>
      <c r="K8" s="166" t="s">
        <v>8</v>
      </c>
      <c r="L8" s="23" t="str">
        <f>F8</f>
        <v>4-00</v>
      </c>
      <c r="M8" s="23" t="str">
        <f t="shared" ref="M8:N8" si="0">G8</f>
        <v>9-00</v>
      </c>
      <c r="N8" s="23" t="str">
        <f t="shared" si="0"/>
        <v>18-00</v>
      </c>
      <c r="O8" s="436"/>
      <c r="P8" s="166" t="s">
        <v>7</v>
      </c>
      <c r="Q8" s="166" t="s">
        <v>8</v>
      </c>
      <c r="R8" s="23" t="str">
        <f>F8</f>
        <v>4-00</v>
      </c>
      <c r="S8" s="23" t="str">
        <f t="shared" ref="S8:T8" si="1">G8</f>
        <v>9-00</v>
      </c>
      <c r="T8" s="23" t="str">
        <f t="shared" si="1"/>
        <v>18-00</v>
      </c>
      <c r="U8" s="436"/>
      <c r="V8" s="140" t="s">
        <v>7</v>
      </c>
      <c r="W8" s="140" t="s">
        <v>8</v>
      </c>
      <c r="X8" s="260" t="str">
        <f>L8</f>
        <v>4-00</v>
      </c>
      <c r="Y8" s="23" t="str">
        <f t="shared" ref="Y8:Z8" si="2">M8</f>
        <v>9-00</v>
      </c>
      <c r="Z8" s="23" t="str">
        <f t="shared" si="2"/>
        <v>18-00</v>
      </c>
      <c r="AA8" s="27"/>
    </row>
    <row r="9" spans="1:30" x14ac:dyDescent="0.2">
      <c r="A9" s="430" t="s">
        <v>24</v>
      </c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AA9" s="31"/>
    </row>
    <row r="10" spans="1:30" ht="80.25" customHeight="1" x14ac:dyDescent="0.2">
      <c r="A10" s="37" t="s">
        <v>317</v>
      </c>
      <c r="B10" s="37" t="s">
        <v>125</v>
      </c>
      <c r="C10" s="10">
        <v>1</v>
      </c>
      <c r="D10" s="7">
        <v>48.8</v>
      </c>
      <c r="E10" s="7">
        <v>0.2</v>
      </c>
      <c r="F10" s="25"/>
      <c r="G10" s="25"/>
      <c r="H10" s="25"/>
      <c r="I10" s="7">
        <v>2</v>
      </c>
      <c r="J10" s="25">
        <v>49</v>
      </c>
      <c r="K10" s="7">
        <v>10</v>
      </c>
      <c r="L10" s="25">
        <v>6.3</v>
      </c>
      <c r="M10" s="25">
        <v>7.5</v>
      </c>
      <c r="N10" s="25">
        <v>7.6</v>
      </c>
      <c r="O10" s="7"/>
      <c r="P10" s="7"/>
      <c r="Q10" s="7"/>
      <c r="R10" s="25"/>
      <c r="S10" s="25"/>
      <c r="T10" s="25"/>
      <c r="U10" s="36"/>
      <c r="V10" s="36"/>
      <c r="W10" s="36"/>
      <c r="X10" s="140"/>
      <c r="Y10" s="288"/>
      <c r="Z10" s="288"/>
    </row>
    <row r="11" spans="1:30" ht="40.5" customHeight="1" x14ac:dyDescent="0.2">
      <c r="A11" s="37" t="s">
        <v>328</v>
      </c>
      <c r="B11" s="37" t="s">
        <v>70</v>
      </c>
      <c r="C11" s="10">
        <v>2</v>
      </c>
      <c r="D11" s="7">
        <v>48.7</v>
      </c>
      <c r="E11" s="7">
        <v>0.15</v>
      </c>
      <c r="F11" s="25"/>
      <c r="G11" s="25"/>
      <c r="H11" s="25"/>
      <c r="I11" s="28">
        <v>3</v>
      </c>
      <c r="J11" s="25">
        <v>49</v>
      </c>
      <c r="K11" s="7">
        <v>15</v>
      </c>
      <c r="L11" s="25">
        <v>0.4</v>
      </c>
      <c r="M11" s="25">
        <v>0.7</v>
      </c>
      <c r="N11" s="25">
        <v>0.6</v>
      </c>
      <c r="O11" s="25"/>
      <c r="P11" s="7"/>
      <c r="Q11" s="7"/>
      <c r="R11" s="7"/>
      <c r="S11" s="7"/>
      <c r="T11" s="7"/>
      <c r="U11" s="7">
        <v>9</v>
      </c>
      <c r="V11" s="7">
        <v>49.8</v>
      </c>
      <c r="W11" s="7">
        <v>60</v>
      </c>
      <c r="X11" s="25">
        <f>L11</f>
        <v>0.4</v>
      </c>
      <c r="Y11" s="25">
        <f t="shared" ref="Y11:Z12" si="3">M11</f>
        <v>0.7</v>
      </c>
      <c r="Z11" s="25">
        <f t="shared" si="3"/>
        <v>0.6</v>
      </c>
    </row>
    <row r="12" spans="1:30" s="299" customFormat="1" ht="54.75" customHeight="1" x14ac:dyDescent="0.2">
      <c r="A12" s="37" t="s">
        <v>329</v>
      </c>
      <c r="B12" s="37" t="s">
        <v>25</v>
      </c>
      <c r="C12" s="10">
        <v>2</v>
      </c>
      <c r="D12" s="3">
        <v>48.7</v>
      </c>
      <c r="E12" s="45">
        <v>0.2</v>
      </c>
      <c r="F12" s="3"/>
      <c r="G12" s="3"/>
      <c r="H12" s="3"/>
      <c r="I12" s="10">
        <v>3</v>
      </c>
      <c r="J12" s="3">
        <v>49</v>
      </c>
      <c r="K12" s="45">
        <v>15</v>
      </c>
      <c r="L12" s="3">
        <v>0.8</v>
      </c>
      <c r="M12" s="3">
        <v>1.1000000000000001</v>
      </c>
      <c r="N12" s="3">
        <v>1.1000000000000001</v>
      </c>
      <c r="O12" s="45"/>
      <c r="P12" s="45"/>
      <c r="Q12" s="45"/>
      <c r="R12" s="45"/>
      <c r="S12" s="45"/>
      <c r="T12" s="45"/>
      <c r="U12" s="45">
        <v>8</v>
      </c>
      <c r="V12" s="45">
        <v>49.8</v>
      </c>
      <c r="W12" s="45">
        <v>65</v>
      </c>
      <c r="X12" s="25">
        <f>L12</f>
        <v>0.8</v>
      </c>
      <c r="Y12" s="25">
        <f>M12</f>
        <v>1.1000000000000001</v>
      </c>
      <c r="Z12" s="25">
        <f t="shared" si="3"/>
        <v>1.1000000000000001</v>
      </c>
    </row>
    <row r="13" spans="1:30" s="299" customFormat="1" ht="115.5" customHeight="1" x14ac:dyDescent="0.2">
      <c r="A13" s="37" t="s">
        <v>330</v>
      </c>
      <c r="B13" s="37" t="s">
        <v>331</v>
      </c>
      <c r="C13" s="10">
        <v>2</v>
      </c>
      <c r="D13" s="7">
        <v>48.7</v>
      </c>
      <c r="E13" s="7">
        <v>0.2</v>
      </c>
      <c r="F13" s="25"/>
      <c r="G13" s="7"/>
      <c r="H13" s="7"/>
      <c r="I13" s="7">
        <v>4</v>
      </c>
      <c r="J13" s="25">
        <v>49</v>
      </c>
      <c r="K13" s="7">
        <v>20</v>
      </c>
      <c r="L13" s="25">
        <v>6.4</v>
      </c>
      <c r="M13" s="25">
        <v>9.9</v>
      </c>
      <c r="N13" s="25">
        <v>9.5</v>
      </c>
      <c r="O13" s="7"/>
      <c r="P13" s="7"/>
      <c r="Q13" s="7"/>
      <c r="R13" s="25"/>
      <c r="S13" s="25"/>
      <c r="T13" s="25"/>
      <c r="U13" s="25"/>
      <c r="V13" s="7"/>
      <c r="W13" s="7"/>
      <c r="X13" s="7"/>
      <c r="Y13" s="30"/>
      <c r="Z13" s="30"/>
    </row>
    <row r="14" spans="1:30" s="299" customFormat="1" ht="53.25" customHeight="1" x14ac:dyDescent="0.2">
      <c r="A14" s="37" t="s">
        <v>382</v>
      </c>
      <c r="B14" s="37" t="s">
        <v>383</v>
      </c>
      <c r="C14" s="10">
        <v>8</v>
      </c>
      <c r="D14" s="45">
        <v>48.1</v>
      </c>
      <c r="E14" s="45">
        <v>0.2</v>
      </c>
      <c r="F14" s="3"/>
      <c r="G14" s="3"/>
      <c r="H14" s="3"/>
      <c r="I14" s="10">
        <v>10</v>
      </c>
      <c r="J14" s="45">
        <v>48.9</v>
      </c>
      <c r="K14" s="45">
        <v>35</v>
      </c>
      <c r="L14" s="3">
        <v>6.8</v>
      </c>
      <c r="M14" s="3">
        <v>8.1999999999999993</v>
      </c>
      <c r="N14" s="3">
        <v>8.4</v>
      </c>
      <c r="O14" s="45"/>
      <c r="P14" s="45"/>
      <c r="Q14" s="45"/>
      <c r="R14" s="45"/>
      <c r="S14" s="45"/>
      <c r="T14" s="45"/>
      <c r="U14" s="45"/>
      <c r="V14" s="45"/>
      <c r="W14" s="45"/>
      <c r="X14" s="3"/>
      <c r="Y14" s="30"/>
      <c r="Z14" s="30"/>
    </row>
    <row r="15" spans="1:30" s="299" customFormat="1" ht="128.25" customHeight="1" x14ac:dyDescent="0.2">
      <c r="A15" s="37" t="s">
        <v>384</v>
      </c>
      <c r="B15" s="37" t="s">
        <v>385</v>
      </c>
      <c r="C15" s="10">
        <v>8</v>
      </c>
      <c r="D15" s="3">
        <v>48.1</v>
      </c>
      <c r="E15" s="45">
        <v>0.2</v>
      </c>
      <c r="F15" s="7"/>
      <c r="G15" s="7"/>
      <c r="H15" s="7"/>
      <c r="I15" s="7">
        <v>10</v>
      </c>
      <c r="J15" s="7">
        <v>48.9</v>
      </c>
      <c r="K15" s="7">
        <v>35</v>
      </c>
      <c r="L15" s="7">
        <v>11.6</v>
      </c>
      <c r="M15" s="7">
        <v>12.3</v>
      </c>
      <c r="N15" s="7">
        <v>12.8</v>
      </c>
      <c r="O15" s="7"/>
      <c r="P15" s="7"/>
      <c r="Q15" s="7"/>
      <c r="R15" s="25"/>
      <c r="S15" s="25"/>
      <c r="T15" s="25"/>
      <c r="U15" s="28"/>
      <c r="V15" s="7"/>
      <c r="W15" s="7"/>
      <c r="X15" s="25"/>
      <c r="Y15" s="25"/>
      <c r="Z15" s="25"/>
    </row>
    <row r="16" spans="1:30" ht="120.75" customHeight="1" x14ac:dyDescent="0.2">
      <c r="A16" s="37" t="s">
        <v>435</v>
      </c>
      <c r="B16" s="37" t="s">
        <v>436</v>
      </c>
      <c r="C16" s="10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v>2</v>
      </c>
      <c r="P16" s="7">
        <v>49.1</v>
      </c>
      <c r="Q16" s="7">
        <v>10</v>
      </c>
      <c r="R16" s="25">
        <v>3.7</v>
      </c>
      <c r="S16" s="25">
        <v>7.6</v>
      </c>
      <c r="T16" s="25">
        <v>6.8</v>
      </c>
      <c r="U16" s="36"/>
      <c r="V16" s="36"/>
      <c r="W16" s="36"/>
      <c r="X16" s="140"/>
      <c r="Y16" s="288"/>
      <c r="Z16" s="288"/>
    </row>
    <row r="17" spans="1:26" ht="27.75" customHeight="1" x14ac:dyDescent="0.2">
      <c r="A17" s="37" t="s">
        <v>437</v>
      </c>
      <c r="B17" s="37" t="s">
        <v>126</v>
      </c>
      <c r="C17" s="10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>
        <v>2</v>
      </c>
      <c r="P17" s="7">
        <v>49.1</v>
      </c>
      <c r="Q17" s="7">
        <v>10</v>
      </c>
      <c r="R17" s="25">
        <v>0.9</v>
      </c>
      <c r="S17" s="25">
        <v>1.7</v>
      </c>
      <c r="T17" s="25">
        <v>1.5</v>
      </c>
      <c r="U17" s="36"/>
      <c r="V17" s="36"/>
      <c r="W17" s="36"/>
      <c r="X17" s="140"/>
      <c r="Y17" s="288"/>
      <c r="Z17" s="288"/>
    </row>
    <row r="18" spans="1:26" ht="115.5" customHeight="1" x14ac:dyDescent="0.2">
      <c r="A18" s="37" t="s">
        <v>450</v>
      </c>
      <c r="B18" s="37" t="s">
        <v>451</v>
      </c>
      <c r="C18" s="10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>
        <v>7</v>
      </c>
      <c r="P18" s="7">
        <v>49.1</v>
      </c>
      <c r="Q18" s="7">
        <v>35</v>
      </c>
      <c r="R18" s="25">
        <v>5.7</v>
      </c>
      <c r="S18" s="25">
        <v>8.9</v>
      </c>
      <c r="T18" s="25">
        <v>8.3000000000000007</v>
      </c>
      <c r="U18" s="36"/>
      <c r="V18" s="36"/>
      <c r="W18" s="36"/>
      <c r="X18" s="140"/>
      <c r="Y18" s="288"/>
      <c r="Z18" s="288"/>
    </row>
    <row r="19" spans="1:26" ht="41.25" customHeight="1" x14ac:dyDescent="0.2">
      <c r="A19" s="37" t="s">
        <v>452</v>
      </c>
      <c r="B19" s="37" t="s">
        <v>453</v>
      </c>
      <c r="C19" s="10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>
        <v>7</v>
      </c>
      <c r="P19" s="7">
        <v>49.1</v>
      </c>
      <c r="Q19" s="7">
        <v>35</v>
      </c>
      <c r="R19" s="25">
        <v>1.8</v>
      </c>
      <c r="S19" s="25">
        <v>1.5</v>
      </c>
      <c r="T19" s="25">
        <v>1.6</v>
      </c>
      <c r="U19" s="36"/>
      <c r="V19" s="36"/>
      <c r="W19" s="36"/>
      <c r="X19" s="140"/>
      <c r="Y19" s="288"/>
      <c r="Z19" s="288"/>
    </row>
    <row r="20" spans="1:26" s="58" customFormat="1" x14ac:dyDescent="0.2">
      <c r="A20" s="57"/>
      <c r="B20" s="54" t="s">
        <v>34</v>
      </c>
      <c r="C20" s="57" t="str">
        <f>'ВУЭС участок'!C20</f>
        <v>АЧР-1 (САЧР)</v>
      </c>
      <c r="F20" s="304"/>
      <c r="G20" s="304"/>
      <c r="H20" s="304"/>
      <c r="I20" s="304"/>
      <c r="J20" s="304"/>
      <c r="K20" s="304"/>
      <c r="L20" s="304">
        <f>SUM(L10:L18)</f>
        <v>32.299999999999997</v>
      </c>
      <c r="M20" s="304">
        <f t="shared" ref="M20:N20" si="4">SUM(M10:M18)</f>
        <v>39.700000000000003</v>
      </c>
      <c r="N20" s="304">
        <f t="shared" si="4"/>
        <v>40</v>
      </c>
      <c r="O20" s="304"/>
      <c r="P20" s="304"/>
      <c r="Q20" s="304"/>
      <c r="R20" s="304">
        <f>SUM(R16:R19)</f>
        <v>12.1</v>
      </c>
      <c r="S20" s="304">
        <f t="shared" ref="S20:T20" si="5">SUM(S16:S19)</f>
        <v>19.7</v>
      </c>
      <c r="T20" s="304">
        <f t="shared" si="5"/>
        <v>18.2</v>
      </c>
      <c r="U20" s="304"/>
      <c r="V20" s="304"/>
      <c r="W20" s="304"/>
      <c r="X20" s="304">
        <f>SUM(X10:X19)</f>
        <v>1.2</v>
      </c>
      <c r="Y20" s="304">
        <f t="shared" ref="Y20:Z20" si="6">SUM(Y10:Y19)</f>
        <v>1.8</v>
      </c>
      <c r="Z20" s="304">
        <f t="shared" si="6"/>
        <v>1.7</v>
      </c>
    </row>
    <row r="21" spans="1:26" s="299" customFormat="1" x14ac:dyDescent="0.2">
      <c r="A21" s="39"/>
      <c r="B21" s="56"/>
      <c r="C21" s="57" t="str">
        <f>'ВУЭС участок'!C21</f>
        <v>АЧР-2 совмещенная</v>
      </c>
      <c r="L21" s="327">
        <f>L20</f>
        <v>32.299999999999997</v>
      </c>
      <c r="M21" s="327">
        <f t="shared" ref="M21:N21" si="7">M20</f>
        <v>39.700000000000003</v>
      </c>
      <c r="N21" s="327">
        <f t="shared" si="7"/>
        <v>40</v>
      </c>
    </row>
    <row r="22" spans="1:26" s="299" customFormat="1" x14ac:dyDescent="0.2">
      <c r="A22" s="39"/>
      <c r="C22" s="57" t="str">
        <f>'ВУЭС участок'!C22</f>
        <v>АЧР-1 (САЧР), АЧР-2 несовмещенная</v>
      </c>
      <c r="G22" s="304"/>
      <c r="H22" s="304"/>
      <c r="I22" s="300"/>
      <c r="L22" s="304">
        <f>L20+R20</f>
        <v>44.4</v>
      </c>
      <c r="M22" s="304">
        <f t="shared" ref="M22:N22" si="8">M20+S20</f>
        <v>59.4</v>
      </c>
      <c r="N22" s="304">
        <f t="shared" si="8"/>
        <v>58.2</v>
      </c>
    </row>
    <row r="23" spans="1:26" s="299" customFormat="1" hidden="1" x14ac:dyDescent="0.2">
      <c r="A23" s="39"/>
      <c r="B23" s="39"/>
      <c r="E23" s="300">
        <f>L25+L26</f>
        <v>7.6</v>
      </c>
      <c r="F23" s="300">
        <f t="shared" ref="F23:G23" si="9">M25+M26</f>
        <v>11.7</v>
      </c>
      <c r="G23" s="300">
        <f t="shared" si="9"/>
        <v>11.2</v>
      </c>
      <c r="H23" s="300"/>
      <c r="I23" s="300"/>
    </row>
    <row r="24" spans="1:26" s="299" customFormat="1" hidden="1" x14ac:dyDescent="0.2">
      <c r="A24" s="39"/>
      <c r="B24" s="39"/>
      <c r="D24" s="299">
        <f>D10</f>
        <v>48.8</v>
      </c>
      <c r="E24" s="300">
        <f>L10</f>
        <v>6.3</v>
      </c>
      <c r="F24" s="300">
        <f t="shared" ref="F24:G24" si="10">M10</f>
        <v>7.5</v>
      </c>
      <c r="G24" s="300">
        <f t="shared" si="10"/>
        <v>7.6</v>
      </c>
      <c r="H24" s="300"/>
      <c r="I24" s="300"/>
      <c r="J24" s="300">
        <f>J10</f>
        <v>49</v>
      </c>
      <c r="K24" s="139">
        <f>K10</f>
        <v>10</v>
      </c>
      <c r="L24" s="300">
        <f>L10</f>
        <v>6.3</v>
      </c>
      <c r="M24" s="300">
        <f t="shared" ref="M24:N24" si="11">M10</f>
        <v>7.5</v>
      </c>
      <c r="N24" s="300">
        <f t="shared" si="11"/>
        <v>7.6</v>
      </c>
    </row>
    <row r="25" spans="1:26" s="299" customFormat="1" hidden="1" x14ac:dyDescent="0.2">
      <c r="A25" s="39"/>
      <c r="B25" s="39"/>
      <c r="D25" s="299">
        <f>D13</f>
        <v>48.7</v>
      </c>
      <c r="E25" s="300">
        <f>SUM(L11:L13)</f>
        <v>7.6</v>
      </c>
      <c r="F25" s="300">
        <f t="shared" ref="F25:G25" si="12">SUM(M11:M13)</f>
        <v>11.7</v>
      </c>
      <c r="G25" s="300">
        <f t="shared" si="12"/>
        <v>11.2</v>
      </c>
      <c r="H25" s="300"/>
      <c r="I25" s="300"/>
      <c r="J25" s="300">
        <f>J13</f>
        <v>49</v>
      </c>
      <c r="K25" s="139">
        <v>15</v>
      </c>
      <c r="L25" s="300">
        <f>L11+L12</f>
        <v>1.2</v>
      </c>
      <c r="M25" s="300">
        <f t="shared" ref="M25:N25" si="13">M11+M12</f>
        <v>1.8</v>
      </c>
      <c r="N25" s="300">
        <f t="shared" si="13"/>
        <v>1.7</v>
      </c>
      <c r="U25" s="62"/>
      <c r="V25" s="74"/>
    </row>
    <row r="26" spans="1:26" s="299" customFormat="1" hidden="1" x14ac:dyDescent="0.2">
      <c r="A26" s="39"/>
      <c r="B26" s="39"/>
      <c r="D26" s="299">
        <v>48.7</v>
      </c>
      <c r="H26" s="300"/>
      <c r="J26" s="300">
        <f>J11</f>
        <v>49</v>
      </c>
      <c r="K26" s="299">
        <v>20</v>
      </c>
      <c r="L26" s="300">
        <f>L13</f>
        <v>6.4</v>
      </c>
      <c r="M26" s="300">
        <f t="shared" ref="M26:N26" si="14">M13</f>
        <v>9.9</v>
      </c>
      <c r="N26" s="300">
        <f t="shared" si="14"/>
        <v>9.5</v>
      </c>
      <c r="U26" s="62">
        <f>D11</f>
        <v>48.7</v>
      </c>
      <c r="V26" s="74">
        <f>V11</f>
        <v>49.8</v>
      </c>
      <c r="W26" s="299">
        <v>65</v>
      </c>
      <c r="X26" s="300">
        <f>X12</f>
        <v>0.8</v>
      </c>
      <c r="Y26" s="300">
        <f t="shared" ref="Y26:Z26" si="15">Y12</f>
        <v>1.1000000000000001</v>
      </c>
      <c r="Z26" s="300">
        <f t="shared" si="15"/>
        <v>1.1000000000000001</v>
      </c>
    </row>
    <row r="27" spans="1:26" s="299" customFormat="1" hidden="1" x14ac:dyDescent="0.2">
      <c r="A27" s="127"/>
      <c r="B27" s="39"/>
      <c r="D27" s="299">
        <v>48.1</v>
      </c>
      <c r="E27" s="300">
        <f>L14+L15</f>
        <v>18.399999999999999</v>
      </c>
      <c r="F27" s="300">
        <f t="shared" ref="F27:G27" si="16">M14+M15</f>
        <v>20.5</v>
      </c>
      <c r="G27" s="300">
        <f t="shared" si="16"/>
        <v>21.2</v>
      </c>
      <c r="H27" s="300"/>
      <c r="J27" s="299">
        <f>J15</f>
        <v>48.9</v>
      </c>
      <c r="K27" s="299">
        <f>K15</f>
        <v>35</v>
      </c>
      <c r="L27" s="300">
        <f>L14+L15</f>
        <v>18.399999999999999</v>
      </c>
      <c r="M27" s="300">
        <f t="shared" ref="M27:N27" si="17">M14+M15</f>
        <v>20.5</v>
      </c>
      <c r="N27" s="300">
        <f t="shared" si="17"/>
        <v>21.2</v>
      </c>
      <c r="U27" s="62">
        <v>48.7</v>
      </c>
      <c r="V27" s="74">
        <v>49.7</v>
      </c>
      <c r="W27" s="299">
        <v>60</v>
      </c>
      <c r="X27" s="300">
        <f>X11</f>
        <v>0.4</v>
      </c>
      <c r="Y27" s="300">
        <f t="shared" ref="Y27:Z27" si="18">Y11</f>
        <v>0.7</v>
      </c>
      <c r="Z27" s="300">
        <f t="shared" si="18"/>
        <v>0.6</v>
      </c>
    </row>
    <row r="28" spans="1:26" s="299" customFormat="1" hidden="1" x14ac:dyDescent="0.2">
      <c r="A28" s="127"/>
      <c r="B28" s="39"/>
      <c r="D28" s="300"/>
      <c r="E28" s="304">
        <f>SUM(E24:E27)</f>
        <v>32.299999999999997</v>
      </c>
      <c r="F28" s="304">
        <f t="shared" ref="F28:G28" si="19">SUM(F24:F27)</f>
        <v>39.700000000000003</v>
      </c>
      <c r="G28" s="304">
        <f t="shared" si="19"/>
        <v>40</v>
      </c>
      <c r="H28" s="300"/>
      <c r="L28" s="304">
        <f>SUM(L24:L27)</f>
        <v>32.299999999999997</v>
      </c>
      <c r="M28" s="304">
        <f t="shared" ref="M28:N28" si="20">SUM(M24:M27)</f>
        <v>39.700000000000003</v>
      </c>
      <c r="N28" s="304">
        <f t="shared" si="20"/>
        <v>40</v>
      </c>
      <c r="U28" s="62"/>
      <c r="V28" s="74"/>
      <c r="X28" s="304">
        <f>SUM(X26:X27)</f>
        <v>1.2</v>
      </c>
      <c r="Y28" s="304">
        <f t="shared" ref="Y28:Z28" si="21">SUM(Y26:Y27)</f>
        <v>1.8</v>
      </c>
      <c r="Z28" s="304">
        <f t="shared" si="21"/>
        <v>1.7</v>
      </c>
    </row>
    <row r="29" spans="1:26" s="58" customFormat="1" hidden="1" x14ac:dyDescent="0.2">
      <c r="A29" s="57"/>
      <c r="B29" s="57"/>
      <c r="D29" s="300"/>
      <c r="E29" s="306">
        <f>L20-E28</f>
        <v>0</v>
      </c>
      <c r="F29" s="306">
        <f t="shared" ref="F29:G29" si="22">M20-F28</f>
        <v>0</v>
      </c>
      <c r="G29" s="306">
        <f t="shared" si="22"/>
        <v>0</v>
      </c>
      <c r="H29" s="304"/>
      <c r="L29" s="306">
        <f>L20-L28</f>
        <v>0</v>
      </c>
      <c r="M29" s="306">
        <f t="shared" ref="M29:N29" si="23">M20-M28</f>
        <v>0</v>
      </c>
      <c r="N29" s="306">
        <f t="shared" si="23"/>
        <v>0</v>
      </c>
      <c r="U29" s="300"/>
      <c r="V29" s="299"/>
      <c r="W29" s="299"/>
      <c r="X29" s="306">
        <f>X20-X28</f>
        <v>0</v>
      </c>
      <c r="Y29" s="306">
        <f t="shared" ref="Y29:Z29" si="24">Y20-Y28</f>
        <v>0</v>
      </c>
      <c r="Z29" s="306">
        <f t="shared" si="24"/>
        <v>0</v>
      </c>
    </row>
    <row r="30" spans="1:26" s="299" customFormat="1" hidden="1" x14ac:dyDescent="0.2">
      <c r="A30" s="39"/>
      <c r="B30" s="39"/>
      <c r="G30" s="306"/>
      <c r="H30" s="306"/>
      <c r="I30" s="58"/>
      <c r="J30" s="58"/>
      <c r="K30" s="58"/>
      <c r="M30" s="306"/>
      <c r="N30" s="306"/>
      <c r="U30" s="58"/>
      <c r="V30" s="58"/>
      <c r="W30" s="58"/>
      <c r="Y30" s="306"/>
      <c r="Z30" s="306"/>
    </row>
    <row r="31" spans="1:26" s="299" customFormat="1" x14ac:dyDescent="0.2">
      <c r="A31" s="39"/>
      <c r="B31" s="39"/>
      <c r="I31" s="304"/>
      <c r="J31" s="304"/>
      <c r="K31" s="304"/>
    </row>
    <row r="32" spans="1:26" s="299" customFormat="1" x14ac:dyDescent="0.2">
      <c r="A32" s="39"/>
      <c r="B32" s="39"/>
    </row>
    <row r="33" spans="1:2" s="299" customFormat="1" x14ac:dyDescent="0.2">
      <c r="A33" s="39"/>
      <c r="B33" s="39"/>
    </row>
    <row r="34" spans="1:2" s="299" customFormat="1" x14ac:dyDescent="0.2">
      <c r="A34" s="39"/>
      <c r="B34" s="39"/>
    </row>
    <row r="35" spans="1:2" s="299" customFormat="1" x14ac:dyDescent="0.2">
      <c r="A35" s="39"/>
      <c r="B35" s="39"/>
    </row>
    <row r="36" spans="1:2" s="299" customFormat="1" x14ac:dyDescent="0.2">
      <c r="A36" s="39"/>
      <c r="B36" s="39"/>
    </row>
    <row r="37" spans="1:2" s="299" customFormat="1" x14ac:dyDescent="0.2">
      <c r="A37" s="39"/>
      <c r="B37" s="39"/>
    </row>
    <row r="38" spans="1:2" s="299" customFormat="1" x14ac:dyDescent="0.2">
      <c r="A38" s="39"/>
      <c r="B38" s="39"/>
    </row>
    <row r="39" spans="1:2" s="299" customFormat="1" x14ac:dyDescent="0.2">
      <c r="A39" s="39"/>
      <c r="B39" s="39"/>
    </row>
    <row r="40" spans="1:2" s="299" customFormat="1" x14ac:dyDescent="0.2">
      <c r="A40" s="39"/>
      <c r="B40" s="39"/>
    </row>
    <row r="41" spans="1:2" s="299" customFormat="1" x14ac:dyDescent="0.2">
      <c r="A41" s="39"/>
      <c r="B41" s="39"/>
    </row>
    <row r="42" spans="1:2" s="299" customFormat="1" x14ac:dyDescent="0.2">
      <c r="A42" s="39"/>
      <c r="B42" s="39"/>
    </row>
    <row r="43" spans="1:2" s="299" customFormat="1" x14ac:dyDescent="0.2">
      <c r="A43" s="39"/>
      <c r="B43" s="39"/>
    </row>
    <row r="44" spans="1:2" s="299" customFormat="1" x14ac:dyDescent="0.2">
      <c r="A44" s="39"/>
      <c r="B44" s="39"/>
    </row>
    <row r="45" spans="1:2" s="299" customFormat="1" x14ac:dyDescent="0.2">
      <c r="A45" s="39"/>
      <c r="B45" s="39"/>
    </row>
    <row r="46" spans="1:2" s="299" customFormat="1" x14ac:dyDescent="0.2">
      <c r="A46" s="39"/>
      <c r="B46" s="39"/>
    </row>
    <row r="47" spans="1:2" s="299" customFormat="1" x14ac:dyDescent="0.2">
      <c r="A47" s="39"/>
      <c r="B47" s="39"/>
    </row>
    <row r="48" spans="1:2" s="299" customFormat="1" x14ac:dyDescent="0.2">
      <c r="A48" s="39"/>
      <c r="B48" s="39"/>
    </row>
    <row r="49" spans="1:2" s="299" customFormat="1" x14ac:dyDescent="0.2">
      <c r="A49" s="39"/>
      <c r="B49" s="39"/>
    </row>
    <row r="50" spans="1:2" s="299" customFormat="1" x14ac:dyDescent="0.2">
      <c r="A50" s="39"/>
      <c r="B50" s="39"/>
    </row>
    <row r="51" spans="1:2" s="299" customFormat="1" x14ac:dyDescent="0.2">
      <c r="A51" s="39"/>
      <c r="B51" s="39"/>
    </row>
    <row r="52" spans="1:2" s="299" customFormat="1" x14ac:dyDescent="0.2">
      <c r="A52" s="39"/>
      <c r="B52" s="39"/>
    </row>
    <row r="53" spans="1:2" s="299" customFormat="1" x14ac:dyDescent="0.2">
      <c r="A53" s="39"/>
      <c r="B53" s="39"/>
    </row>
    <row r="54" spans="1:2" s="299" customFormat="1" x14ac:dyDescent="0.2">
      <c r="A54" s="39"/>
      <c r="B54" s="39"/>
    </row>
    <row r="55" spans="1:2" s="299" customFormat="1" x14ac:dyDescent="0.2">
      <c r="A55" s="39"/>
      <c r="B55" s="39"/>
    </row>
    <row r="56" spans="1:2" s="299" customFormat="1" x14ac:dyDescent="0.2">
      <c r="A56" s="39"/>
      <c r="B56" s="39"/>
    </row>
    <row r="57" spans="1:2" s="299" customFormat="1" x14ac:dyDescent="0.2">
      <c r="A57" s="39"/>
      <c r="B57" s="39"/>
    </row>
    <row r="58" spans="1:2" s="299" customFormat="1" x14ac:dyDescent="0.2">
      <c r="A58" s="39"/>
      <c r="B58" s="39"/>
    </row>
    <row r="59" spans="1:2" s="299" customFormat="1" x14ac:dyDescent="0.2">
      <c r="A59" s="39"/>
      <c r="B59" s="39"/>
    </row>
    <row r="60" spans="1:2" s="299" customFormat="1" x14ac:dyDescent="0.2">
      <c r="A60" s="39"/>
      <c r="B60" s="39"/>
    </row>
    <row r="61" spans="1:2" s="299" customFormat="1" x14ac:dyDescent="0.2">
      <c r="A61" s="39"/>
      <c r="B61" s="39"/>
    </row>
    <row r="62" spans="1:2" s="299" customFormat="1" x14ac:dyDescent="0.2">
      <c r="A62" s="39"/>
      <c r="B62" s="39"/>
    </row>
    <row r="63" spans="1:2" s="299" customFormat="1" x14ac:dyDescent="0.2">
      <c r="A63" s="39"/>
      <c r="B63" s="39"/>
    </row>
    <row r="64" spans="1:2" s="299" customFormat="1" x14ac:dyDescent="0.2">
      <c r="A64" s="39"/>
      <c r="B64" s="39"/>
    </row>
    <row r="65" spans="1:2" s="299" customFormat="1" x14ac:dyDescent="0.2">
      <c r="A65" s="39"/>
      <c r="B65" s="39"/>
    </row>
    <row r="66" spans="1:2" s="299" customFormat="1" x14ac:dyDescent="0.2">
      <c r="A66" s="39"/>
      <c r="B66" s="39"/>
    </row>
    <row r="67" spans="1:2" s="299" customFormat="1" x14ac:dyDescent="0.2">
      <c r="A67" s="39"/>
      <c r="B67" s="39"/>
    </row>
    <row r="68" spans="1:2" s="299" customFormat="1" x14ac:dyDescent="0.2">
      <c r="A68" s="39"/>
      <c r="B68" s="39"/>
    </row>
    <row r="69" spans="1:2" s="299" customFormat="1" x14ac:dyDescent="0.2">
      <c r="A69" s="39"/>
      <c r="B69" s="39"/>
    </row>
    <row r="70" spans="1:2" s="299" customFormat="1" x14ac:dyDescent="0.2">
      <c r="A70" s="39"/>
      <c r="B70" s="39"/>
    </row>
    <row r="71" spans="1:2" s="299" customFormat="1" x14ac:dyDescent="0.2">
      <c r="A71" s="39"/>
      <c r="B71" s="39"/>
    </row>
    <row r="72" spans="1:2" s="299" customFormat="1" x14ac:dyDescent="0.2">
      <c r="A72" s="39"/>
      <c r="B72" s="39"/>
    </row>
    <row r="73" spans="1:2" s="299" customFormat="1" x14ac:dyDescent="0.2">
      <c r="A73" s="39"/>
      <c r="B73" s="39"/>
    </row>
    <row r="74" spans="1:2" s="299" customFormat="1" x14ac:dyDescent="0.2">
      <c r="A74" s="39"/>
      <c r="B74" s="39"/>
    </row>
    <row r="75" spans="1:2" s="299" customFormat="1" x14ac:dyDescent="0.2">
      <c r="A75" s="39"/>
      <c r="B75" s="39"/>
    </row>
    <row r="76" spans="1:2" s="299" customFormat="1" x14ac:dyDescent="0.2">
      <c r="A76" s="39"/>
      <c r="B76" s="39"/>
    </row>
    <row r="77" spans="1:2" s="299" customFormat="1" x14ac:dyDescent="0.2">
      <c r="A77" s="39"/>
      <c r="B77" s="39"/>
    </row>
    <row r="78" spans="1:2" s="299" customFormat="1" x14ac:dyDescent="0.2">
      <c r="A78" s="39"/>
      <c r="B78" s="39"/>
    </row>
    <row r="79" spans="1:2" s="299" customFormat="1" x14ac:dyDescent="0.2">
      <c r="A79" s="39"/>
      <c r="B79" s="39"/>
    </row>
    <row r="80" spans="1:2" s="299" customFormat="1" x14ac:dyDescent="0.2">
      <c r="A80" s="39"/>
      <c r="B80" s="39"/>
    </row>
    <row r="81" spans="1:2" s="299" customFormat="1" x14ac:dyDescent="0.2">
      <c r="A81" s="39"/>
      <c r="B81" s="39"/>
    </row>
    <row r="82" spans="1:2" s="299" customFormat="1" x14ac:dyDescent="0.2">
      <c r="A82" s="39"/>
      <c r="B82" s="39"/>
    </row>
    <row r="83" spans="1:2" s="299" customFormat="1" x14ac:dyDescent="0.2">
      <c r="A83" s="39"/>
      <c r="B83" s="39"/>
    </row>
    <row r="84" spans="1:2" s="299" customFormat="1" x14ac:dyDescent="0.2">
      <c r="A84" s="39"/>
      <c r="B84" s="39"/>
    </row>
    <row r="85" spans="1:2" s="299" customFormat="1" x14ac:dyDescent="0.2">
      <c r="A85" s="39"/>
      <c r="B85" s="39"/>
    </row>
    <row r="86" spans="1:2" s="299" customFormat="1" x14ac:dyDescent="0.2">
      <c r="A86" s="39"/>
      <c r="B86" s="39"/>
    </row>
    <row r="87" spans="1:2" s="299" customFormat="1" x14ac:dyDescent="0.2">
      <c r="A87" s="39"/>
      <c r="B87" s="39"/>
    </row>
    <row r="88" spans="1:2" s="299" customFormat="1" x14ac:dyDescent="0.2">
      <c r="A88" s="39"/>
      <c r="B88" s="39"/>
    </row>
    <row r="89" spans="1:2" s="299" customFormat="1" x14ac:dyDescent="0.2">
      <c r="A89" s="39"/>
      <c r="B89" s="39"/>
    </row>
    <row r="90" spans="1:2" s="299" customFormat="1" x14ac:dyDescent="0.2">
      <c r="A90" s="39"/>
      <c r="B90" s="39"/>
    </row>
    <row r="91" spans="1:2" s="299" customFormat="1" x14ac:dyDescent="0.2">
      <c r="A91" s="39"/>
      <c r="B91" s="39"/>
    </row>
    <row r="92" spans="1:2" s="299" customFormat="1" x14ac:dyDescent="0.2">
      <c r="A92" s="39"/>
      <c r="B92" s="39"/>
    </row>
    <row r="93" spans="1:2" s="299" customFormat="1" x14ac:dyDescent="0.2">
      <c r="A93" s="39"/>
      <c r="B93" s="39"/>
    </row>
    <row r="94" spans="1:2" s="299" customFormat="1" x14ac:dyDescent="0.2">
      <c r="A94" s="39"/>
      <c r="B94" s="39"/>
    </row>
    <row r="95" spans="1:2" s="299" customFormat="1" x14ac:dyDescent="0.2">
      <c r="A95" s="39"/>
      <c r="B95" s="39"/>
    </row>
    <row r="96" spans="1:2" s="299" customFormat="1" x14ac:dyDescent="0.2">
      <c r="A96" s="39"/>
      <c r="B96" s="39"/>
    </row>
    <row r="97" spans="1:2" s="299" customFormat="1" x14ac:dyDescent="0.2">
      <c r="A97" s="39"/>
      <c r="B97" s="39"/>
    </row>
    <row r="98" spans="1:2" s="299" customFormat="1" x14ac:dyDescent="0.2">
      <c r="A98" s="39"/>
      <c r="B98" s="39"/>
    </row>
    <row r="99" spans="1:2" s="299" customFormat="1" x14ac:dyDescent="0.2">
      <c r="A99" s="39"/>
      <c r="B99" s="39"/>
    </row>
  </sheetData>
  <mergeCells count="18">
    <mergeCell ref="U7:U8"/>
    <mergeCell ref="I6:K6"/>
    <mergeCell ref="U6:W6"/>
    <mergeCell ref="V7:W7"/>
    <mergeCell ref="C6:E6"/>
    <mergeCell ref="A9:X9"/>
    <mergeCell ref="A6:A8"/>
    <mergeCell ref="B6:B8"/>
    <mergeCell ref="C7:C8"/>
    <mergeCell ref="I7:I8"/>
    <mergeCell ref="O7:O8"/>
    <mergeCell ref="X6:Z7"/>
    <mergeCell ref="F6:H7"/>
    <mergeCell ref="R6:T7"/>
    <mergeCell ref="D7:E7"/>
    <mergeCell ref="J7:K7"/>
    <mergeCell ref="P7:Q7"/>
    <mergeCell ref="L6:N7"/>
  </mergeCells>
  <phoneticPr fontId="0" type="noConversion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4"/>
  <sheetViews>
    <sheetView zoomScaleNormal="100" zoomScaleSheetLayoutView="100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T47" sqref="T47"/>
    </sheetView>
  </sheetViews>
  <sheetFormatPr defaultRowHeight="12.75" x14ac:dyDescent="0.2"/>
  <cols>
    <col min="1" max="1" width="13.140625" style="127" customWidth="1"/>
    <col min="2" max="2" width="20.28515625" style="127" customWidth="1"/>
    <col min="3" max="3" width="5.42578125" style="125" customWidth="1"/>
    <col min="4" max="4" width="7.42578125" style="125" customWidth="1"/>
    <col min="5" max="5" width="7.140625" style="125" customWidth="1"/>
    <col min="6" max="6" width="8" style="125" hidden="1" customWidth="1"/>
    <col min="7" max="8" width="6.140625" style="125" hidden="1" customWidth="1"/>
    <col min="9" max="9" width="5" style="125" customWidth="1"/>
    <col min="10" max="10" width="7.28515625" style="125" customWidth="1"/>
    <col min="11" max="11" width="6.5703125" style="125" customWidth="1"/>
    <col min="12" max="14" width="5.7109375" style="125" customWidth="1"/>
    <col min="15" max="15" width="4.85546875" style="125" customWidth="1"/>
    <col min="16" max="16" width="7.5703125" style="125" customWidth="1"/>
    <col min="17" max="17" width="6.85546875" style="125" customWidth="1"/>
    <col min="18" max="20" width="5.7109375" style="125" customWidth="1"/>
    <col min="21" max="21" width="5.140625" style="125" customWidth="1"/>
    <col min="22" max="22" width="7.7109375" style="125" customWidth="1"/>
    <col min="23" max="23" width="6.42578125" style="125" customWidth="1"/>
    <col min="24" max="26" width="5.7109375" style="125" customWidth="1"/>
    <col min="27" max="27" width="8" style="125" customWidth="1"/>
    <col min="28" max="29" width="9.140625" style="125" customWidth="1"/>
    <col min="30" max="16384" width="9.140625" style="125"/>
  </cols>
  <sheetData>
    <row r="1" spans="1:29" x14ac:dyDescent="0.2">
      <c r="U1" s="127" t="str">
        <f>ВУЭС!U1</f>
        <v>Приложение №10</v>
      </c>
    </row>
    <row r="2" spans="1:29" x14ac:dyDescent="0.2">
      <c r="U2" s="127" t="str">
        <f>ВУЭС!U2</f>
        <v>к приказу Минэнерго России</v>
      </c>
    </row>
    <row r="3" spans="1:29" x14ac:dyDescent="0.2">
      <c r="U3" s="127" t="str">
        <f>ВУЭС!U3</f>
        <v>от 06 июня 2013 г. № 290</v>
      </c>
    </row>
    <row r="4" spans="1:29" x14ac:dyDescent="0.2">
      <c r="I4" s="125" t="str">
        <f>ВУЭС!I4</f>
        <v>Настройка АЧР</v>
      </c>
      <c r="U4" s="127"/>
    </row>
    <row r="6" spans="1:29" x14ac:dyDescent="0.2">
      <c r="A6" s="432" t="s">
        <v>0</v>
      </c>
      <c r="B6" s="432" t="s">
        <v>1</v>
      </c>
      <c r="C6" s="425" t="s">
        <v>2</v>
      </c>
      <c r="D6" s="426"/>
      <c r="E6" s="427"/>
      <c r="F6" s="441" t="s">
        <v>9</v>
      </c>
      <c r="G6" s="437"/>
      <c r="H6" s="438"/>
      <c r="I6" s="257" t="s">
        <v>3</v>
      </c>
      <c r="J6" s="258"/>
      <c r="K6" s="258"/>
      <c r="L6" s="441" t="str">
        <f>Свод!B4</f>
        <v>Мощность, МВт</v>
      </c>
      <c r="M6" s="437"/>
      <c r="N6" s="438"/>
      <c r="O6" s="257" t="s">
        <v>4</v>
      </c>
      <c r="P6" s="258"/>
      <c r="Q6" s="258"/>
      <c r="R6" s="441" t="str">
        <f>L6</f>
        <v>Мощность, МВт</v>
      </c>
      <c r="S6" s="437"/>
      <c r="T6" s="438"/>
      <c r="U6" s="425" t="s">
        <v>5</v>
      </c>
      <c r="V6" s="426"/>
      <c r="W6" s="427"/>
      <c r="X6" s="437" t="str">
        <f>R6</f>
        <v>Мощность, МВт</v>
      </c>
      <c r="Y6" s="437"/>
      <c r="Z6" s="438"/>
      <c r="AA6" s="31"/>
    </row>
    <row r="7" spans="1:29" s="8" customFormat="1" ht="14.25" customHeight="1" x14ac:dyDescent="0.2">
      <c r="A7" s="433"/>
      <c r="B7" s="433"/>
      <c r="C7" s="432" t="s">
        <v>139</v>
      </c>
      <c r="D7" s="428" t="str">
        <f>ВУЭС!D7</f>
        <v>уставки</v>
      </c>
      <c r="E7" s="429"/>
      <c r="F7" s="442"/>
      <c r="G7" s="439"/>
      <c r="H7" s="440"/>
      <c r="I7" s="435" t="str">
        <f>C7</f>
        <v>№                    оч.</v>
      </c>
      <c r="J7" s="428" t="str">
        <f>D7</f>
        <v>уставки</v>
      </c>
      <c r="K7" s="443"/>
      <c r="L7" s="442"/>
      <c r="M7" s="439"/>
      <c r="N7" s="440"/>
      <c r="O7" s="435" t="str">
        <f>I7</f>
        <v>№                    оч.</v>
      </c>
      <c r="P7" s="428" t="str">
        <f>J7</f>
        <v>уставки</v>
      </c>
      <c r="Q7" s="443"/>
      <c r="R7" s="442"/>
      <c r="S7" s="439"/>
      <c r="T7" s="440"/>
      <c r="U7" s="435" t="str">
        <f>O7</f>
        <v>№                    оч.</v>
      </c>
      <c r="V7" s="428" t="str">
        <f>P7</f>
        <v>уставки</v>
      </c>
      <c r="W7" s="429"/>
      <c r="X7" s="439"/>
      <c r="Y7" s="439"/>
      <c r="Z7" s="440"/>
      <c r="AA7" s="131"/>
      <c r="AB7" s="174"/>
      <c r="AC7" s="174"/>
    </row>
    <row r="8" spans="1:29" s="24" customFormat="1" ht="29.25" customHeight="1" x14ac:dyDescent="0.2">
      <c r="A8" s="434"/>
      <c r="B8" s="434"/>
      <c r="C8" s="434"/>
      <c r="D8" s="166" t="s">
        <v>7</v>
      </c>
      <c r="E8" s="166" t="s">
        <v>8</v>
      </c>
      <c r="F8" s="26" t="str">
        <f>ВУЭС!F8</f>
        <v>4-00</v>
      </c>
      <c r="G8" s="26" t="str">
        <f>ВУЭС!G8</f>
        <v>9-00</v>
      </c>
      <c r="H8" s="26" t="str">
        <f>ВУЭС!H8</f>
        <v>18-00</v>
      </c>
      <c r="I8" s="436"/>
      <c r="J8" s="166" t="s">
        <v>7</v>
      </c>
      <c r="K8" s="166" t="s">
        <v>8</v>
      </c>
      <c r="L8" s="26" t="str">
        <f>F8</f>
        <v>4-00</v>
      </c>
      <c r="M8" s="26" t="str">
        <f>G8</f>
        <v>9-00</v>
      </c>
      <c r="N8" s="26" t="str">
        <f>H8</f>
        <v>18-00</v>
      </c>
      <c r="O8" s="436"/>
      <c r="P8" s="166" t="s">
        <v>7</v>
      </c>
      <c r="Q8" s="166" t="s">
        <v>8</v>
      </c>
      <c r="R8" s="26" t="str">
        <f>L8</f>
        <v>4-00</v>
      </c>
      <c r="S8" s="26" t="str">
        <f>M8</f>
        <v>9-00</v>
      </c>
      <c r="T8" s="26" t="str">
        <f>N8</f>
        <v>18-00</v>
      </c>
      <c r="U8" s="436"/>
      <c r="V8" s="166" t="s">
        <v>7</v>
      </c>
      <c r="W8" s="166" t="s">
        <v>8</v>
      </c>
      <c r="X8" s="26" t="str">
        <f>R8</f>
        <v>4-00</v>
      </c>
      <c r="Y8" s="26" t="str">
        <f>S8</f>
        <v>9-00</v>
      </c>
      <c r="Z8" s="26" t="str">
        <f>T8</f>
        <v>18-00</v>
      </c>
      <c r="AA8" s="27"/>
      <c r="AB8" s="132"/>
      <c r="AC8" s="121"/>
    </row>
    <row r="9" spans="1:29" x14ac:dyDescent="0.2">
      <c r="A9" s="430" t="s">
        <v>244</v>
      </c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44"/>
    </row>
    <row r="10" spans="1:29" s="134" customFormat="1" ht="27.75" customHeight="1" x14ac:dyDescent="0.2">
      <c r="A10" s="37" t="s">
        <v>280</v>
      </c>
      <c r="B10" s="37" t="s">
        <v>281</v>
      </c>
      <c r="C10" s="10" t="s">
        <v>27</v>
      </c>
      <c r="D10" s="25">
        <v>49.2</v>
      </c>
      <c r="E10" s="25">
        <v>0.2</v>
      </c>
      <c r="F10" s="25"/>
      <c r="G10" s="25"/>
      <c r="H10" s="25"/>
      <c r="I10" s="28"/>
      <c r="J10" s="25"/>
      <c r="K10" s="28"/>
      <c r="L10" s="25">
        <v>0.3</v>
      </c>
      <c r="M10" s="25">
        <v>0.5</v>
      </c>
      <c r="N10" s="25">
        <v>0.4</v>
      </c>
      <c r="O10" s="28"/>
      <c r="P10" s="25"/>
      <c r="Q10" s="28"/>
      <c r="R10" s="25"/>
      <c r="S10" s="30"/>
      <c r="T10" s="30"/>
      <c r="U10" s="30">
        <v>1</v>
      </c>
      <c r="V10" s="25">
        <v>49.8</v>
      </c>
      <c r="W10" s="28">
        <v>100</v>
      </c>
      <c r="X10" s="25">
        <f t="shared" ref="X10:Z17" si="0">L10</f>
        <v>0.3</v>
      </c>
      <c r="Y10" s="25">
        <f t="shared" si="0"/>
        <v>0.5</v>
      </c>
      <c r="Z10" s="25">
        <f t="shared" si="0"/>
        <v>0.4</v>
      </c>
    </row>
    <row r="11" spans="1:29" s="74" customFormat="1" ht="38.25" x14ac:dyDescent="0.2">
      <c r="A11" s="80" t="s">
        <v>282</v>
      </c>
      <c r="B11" s="37" t="s">
        <v>217</v>
      </c>
      <c r="C11" s="10" t="s">
        <v>27</v>
      </c>
      <c r="D11" s="25">
        <v>49.2</v>
      </c>
      <c r="E11" s="25">
        <v>0.2</v>
      </c>
      <c r="F11" s="322"/>
      <c r="G11" s="322"/>
      <c r="H11" s="322"/>
      <c r="I11" s="76"/>
      <c r="J11" s="76"/>
      <c r="K11" s="76"/>
      <c r="L11" s="322">
        <v>0.4</v>
      </c>
      <c r="M11" s="322">
        <v>0.7</v>
      </c>
      <c r="N11" s="322">
        <v>0.5</v>
      </c>
      <c r="O11" s="76"/>
      <c r="P11" s="76"/>
      <c r="Q11" s="76"/>
      <c r="R11" s="76"/>
      <c r="S11" s="76"/>
      <c r="T11" s="76"/>
      <c r="U11" s="30">
        <v>3</v>
      </c>
      <c r="V11" s="25">
        <v>49.8</v>
      </c>
      <c r="W11" s="28">
        <v>90</v>
      </c>
      <c r="X11" s="25">
        <f t="shared" si="0"/>
        <v>0.4</v>
      </c>
      <c r="Y11" s="25">
        <f t="shared" si="0"/>
        <v>0.7</v>
      </c>
      <c r="Z11" s="25">
        <f t="shared" si="0"/>
        <v>0.5</v>
      </c>
    </row>
    <row r="12" spans="1:29" s="134" customFormat="1" ht="32.25" customHeight="1" x14ac:dyDescent="0.2">
      <c r="A12" s="37" t="s">
        <v>283</v>
      </c>
      <c r="B12" s="37" t="s">
        <v>218</v>
      </c>
      <c r="C12" s="10" t="s">
        <v>27</v>
      </c>
      <c r="D12" s="25">
        <v>49.2</v>
      </c>
      <c r="E12" s="25">
        <v>0.2</v>
      </c>
      <c r="F12" s="25"/>
      <c r="G12" s="25"/>
      <c r="H12" s="25"/>
      <c r="I12" s="28"/>
      <c r="J12" s="25"/>
      <c r="K12" s="28"/>
      <c r="L12" s="25">
        <v>0.1</v>
      </c>
      <c r="M12" s="25">
        <v>0.1</v>
      </c>
      <c r="N12" s="25">
        <v>0.1</v>
      </c>
      <c r="O12" s="28"/>
      <c r="P12" s="25"/>
      <c r="Q12" s="28"/>
      <c r="R12" s="25"/>
      <c r="S12" s="30"/>
      <c r="T12" s="30"/>
      <c r="U12" s="30">
        <v>1</v>
      </c>
      <c r="V12" s="25">
        <v>49.8</v>
      </c>
      <c r="W12" s="28">
        <v>100</v>
      </c>
      <c r="X12" s="25">
        <f t="shared" si="0"/>
        <v>0.1</v>
      </c>
      <c r="Y12" s="25">
        <f t="shared" si="0"/>
        <v>0.1</v>
      </c>
      <c r="Z12" s="25">
        <f t="shared" si="0"/>
        <v>0.1</v>
      </c>
    </row>
    <row r="13" spans="1:29" s="299" customFormat="1" ht="64.5" customHeight="1" x14ac:dyDescent="0.2">
      <c r="A13" s="37" t="s">
        <v>284</v>
      </c>
      <c r="B13" s="37" t="s">
        <v>64</v>
      </c>
      <c r="C13" s="10" t="s">
        <v>27</v>
      </c>
      <c r="D13" s="25">
        <v>49.2</v>
      </c>
      <c r="E13" s="25">
        <v>0.2</v>
      </c>
      <c r="F13" s="25"/>
      <c r="G13" s="25"/>
      <c r="H13" s="25"/>
      <c r="I13" s="28"/>
      <c r="J13" s="25"/>
      <c r="K13" s="28"/>
      <c r="L13" s="25">
        <v>1</v>
      </c>
      <c r="M13" s="25">
        <v>1.9</v>
      </c>
      <c r="N13" s="25">
        <v>1.1000000000000001</v>
      </c>
      <c r="O13" s="25"/>
      <c r="P13" s="25"/>
      <c r="Q13" s="28"/>
      <c r="R13" s="29"/>
      <c r="S13" s="30"/>
      <c r="T13" s="30"/>
      <c r="U13" s="30">
        <v>3</v>
      </c>
      <c r="V13" s="25">
        <v>49.8</v>
      </c>
      <c r="W13" s="28">
        <v>90</v>
      </c>
      <c r="X13" s="25">
        <f t="shared" si="0"/>
        <v>1</v>
      </c>
      <c r="Y13" s="25">
        <f t="shared" si="0"/>
        <v>1.9</v>
      </c>
      <c r="Z13" s="25">
        <f t="shared" si="0"/>
        <v>1.1000000000000001</v>
      </c>
    </row>
    <row r="14" spans="1:29" s="299" customFormat="1" ht="38.25" x14ac:dyDescent="0.2">
      <c r="A14" s="37" t="s">
        <v>285</v>
      </c>
      <c r="B14" s="37" t="s">
        <v>219</v>
      </c>
      <c r="C14" s="10" t="s">
        <v>27</v>
      </c>
      <c r="D14" s="25">
        <v>49.2</v>
      </c>
      <c r="E14" s="25">
        <v>0.2</v>
      </c>
      <c r="F14" s="25"/>
      <c r="G14" s="25"/>
      <c r="H14" s="25"/>
      <c r="I14" s="28"/>
      <c r="J14" s="25"/>
      <c r="K14" s="28"/>
      <c r="L14" s="25">
        <v>0.5</v>
      </c>
      <c r="M14" s="25">
        <v>0.9</v>
      </c>
      <c r="N14" s="25">
        <v>0.5</v>
      </c>
      <c r="O14" s="25"/>
      <c r="P14" s="25"/>
      <c r="Q14" s="28"/>
      <c r="R14" s="29"/>
      <c r="S14" s="30"/>
      <c r="T14" s="30"/>
      <c r="U14" s="30">
        <v>2</v>
      </c>
      <c r="V14" s="25">
        <v>49.8</v>
      </c>
      <c r="W14" s="28">
        <v>95</v>
      </c>
      <c r="X14" s="25">
        <f t="shared" si="0"/>
        <v>0.5</v>
      </c>
      <c r="Y14" s="25">
        <f t="shared" si="0"/>
        <v>0.9</v>
      </c>
      <c r="Z14" s="25">
        <f t="shared" si="0"/>
        <v>0.5</v>
      </c>
    </row>
    <row r="15" spans="1:29" s="299" customFormat="1" ht="80.25" customHeight="1" x14ac:dyDescent="0.2">
      <c r="A15" s="37" t="s">
        <v>302</v>
      </c>
      <c r="B15" s="37" t="s">
        <v>303</v>
      </c>
      <c r="C15" s="10">
        <v>1</v>
      </c>
      <c r="D15" s="25">
        <v>48.8</v>
      </c>
      <c r="E15" s="29">
        <v>0.15</v>
      </c>
      <c r="F15" s="25">
        <v>4.7</v>
      </c>
      <c r="G15" s="25"/>
      <c r="H15" s="25"/>
      <c r="I15" s="28">
        <v>1</v>
      </c>
      <c r="J15" s="25">
        <v>49</v>
      </c>
      <c r="K15" s="28">
        <v>5</v>
      </c>
      <c r="L15" s="25">
        <v>2.8</v>
      </c>
      <c r="M15" s="25">
        <v>4.3</v>
      </c>
      <c r="N15" s="25">
        <v>4</v>
      </c>
      <c r="O15" s="25"/>
      <c r="P15" s="25"/>
      <c r="Q15" s="28"/>
      <c r="R15" s="29"/>
      <c r="S15" s="30"/>
      <c r="T15" s="30"/>
      <c r="U15" s="30">
        <v>6</v>
      </c>
      <c r="V15" s="25">
        <v>49.8</v>
      </c>
      <c r="W15" s="28">
        <v>75</v>
      </c>
      <c r="X15" s="25">
        <f t="shared" si="0"/>
        <v>2.8</v>
      </c>
      <c r="Y15" s="25">
        <f t="shared" si="0"/>
        <v>4.3</v>
      </c>
      <c r="Z15" s="25">
        <f t="shared" si="0"/>
        <v>4</v>
      </c>
    </row>
    <row r="16" spans="1:29" s="299" customFormat="1" ht="66.75" customHeight="1" x14ac:dyDescent="0.2">
      <c r="A16" s="37" t="s">
        <v>304</v>
      </c>
      <c r="B16" s="37" t="s">
        <v>68</v>
      </c>
      <c r="C16" s="10">
        <v>1</v>
      </c>
      <c r="D16" s="25">
        <v>48.8</v>
      </c>
      <c r="E16" s="29">
        <v>0.2</v>
      </c>
      <c r="F16" s="25"/>
      <c r="G16" s="25"/>
      <c r="H16" s="25"/>
      <c r="I16" s="28">
        <v>1</v>
      </c>
      <c r="J16" s="25">
        <v>49</v>
      </c>
      <c r="K16" s="28">
        <v>5</v>
      </c>
      <c r="L16" s="25">
        <v>1.7</v>
      </c>
      <c r="M16" s="25">
        <v>2.8</v>
      </c>
      <c r="N16" s="25">
        <v>2.4</v>
      </c>
      <c r="O16" s="28"/>
      <c r="P16" s="25"/>
      <c r="Q16" s="28"/>
      <c r="R16" s="25"/>
      <c r="S16" s="25"/>
      <c r="T16" s="25"/>
      <c r="U16" s="30">
        <v>7</v>
      </c>
      <c r="V16" s="25">
        <v>49.8</v>
      </c>
      <c r="W16" s="28">
        <v>70</v>
      </c>
      <c r="X16" s="25">
        <f t="shared" si="0"/>
        <v>1.7</v>
      </c>
      <c r="Y16" s="25">
        <f t="shared" si="0"/>
        <v>2.8</v>
      </c>
      <c r="Z16" s="25">
        <f t="shared" si="0"/>
        <v>2.4</v>
      </c>
    </row>
    <row r="17" spans="1:27" s="299" customFormat="1" ht="79.5" customHeight="1" x14ac:dyDescent="0.2">
      <c r="A17" s="37" t="s">
        <v>327</v>
      </c>
      <c r="B17" s="37" t="s">
        <v>97</v>
      </c>
      <c r="C17" s="10">
        <v>2</v>
      </c>
      <c r="D17" s="25">
        <v>48.7</v>
      </c>
      <c r="E17" s="25">
        <v>0.2</v>
      </c>
      <c r="F17" s="25"/>
      <c r="G17" s="25"/>
      <c r="H17" s="25"/>
      <c r="I17" s="28">
        <v>4</v>
      </c>
      <c r="J17" s="25">
        <v>49</v>
      </c>
      <c r="K17" s="28">
        <v>20</v>
      </c>
      <c r="L17" s="25">
        <v>3.7</v>
      </c>
      <c r="M17" s="25">
        <v>5.4</v>
      </c>
      <c r="N17" s="25">
        <v>5.8</v>
      </c>
      <c r="O17" s="29"/>
      <c r="P17" s="25"/>
      <c r="Q17" s="28"/>
      <c r="R17" s="29"/>
      <c r="S17" s="30"/>
      <c r="T17" s="30"/>
      <c r="U17" s="30">
        <v>9</v>
      </c>
      <c r="V17" s="25">
        <v>49.8</v>
      </c>
      <c r="W17" s="28">
        <v>60</v>
      </c>
      <c r="X17" s="25">
        <f t="shared" si="0"/>
        <v>3.7</v>
      </c>
      <c r="Y17" s="25">
        <f t="shared" si="0"/>
        <v>5.4</v>
      </c>
      <c r="Z17" s="25">
        <f t="shared" si="0"/>
        <v>5.8</v>
      </c>
    </row>
    <row r="18" spans="1:27" s="299" customFormat="1" ht="78.75" customHeight="1" x14ac:dyDescent="0.2">
      <c r="A18" s="37" t="s">
        <v>380</v>
      </c>
      <c r="B18" s="37" t="s">
        <v>381</v>
      </c>
      <c r="C18" s="10">
        <v>7</v>
      </c>
      <c r="D18" s="25">
        <v>48.2</v>
      </c>
      <c r="E18" s="29">
        <v>0.15</v>
      </c>
      <c r="F18" s="25"/>
      <c r="G18" s="25"/>
      <c r="H18" s="25"/>
      <c r="I18" s="28">
        <v>9</v>
      </c>
      <c r="J18" s="25">
        <v>48.9</v>
      </c>
      <c r="K18" s="28">
        <v>32</v>
      </c>
      <c r="L18" s="25">
        <v>7.8</v>
      </c>
      <c r="M18" s="25">
        <v>7.9</v>
      </c>
      <c r="N18" s="25">
        <v>6.5</v>
      </c>
      <c r="O18" s="25"/>
      <c r="P18" s="25"/>
      <c r="Q18" s="28"/>
      <c r="R18" s="29"/>
      <c r="S18" s="30"/>
      <c r="T18" s="30"/>
      <c r="U18" s="30">
        <v>22</v>
      </c>
      <c r="V18" s="25">
        <v>49.7</v>
      </c>
      <c r="W18" s="28">
        <v>55</v>
      </c>
      <c r="X18" s="25">
        <v>7.6</v>
      </c>
      <c r="Y18" s="25">
        <v>7.7</v>
      </c>
      <c r="Z18" s="25">
        <v>6.3</v>
      </c>
      <c r="AA18" s="289"/>
    </row>
    <row r="19" spans="1:27" s="299" customFormat="1" ht="192" customHeight="1" x14ac:dyDescent="0.2">
      <c r="A19" s="37" t="s">
        <v>388</v>
      </c>
      <c r="B19" s="37" t="s">
        <v>389</v>
      </c>
      <c r="C19" s="10">
        <v>8</v>
      </c>
      <c r="D19" s="25">
        <v>48.1</v>
      </c>
      <c r="E19" s="29">
        <v>0.15</v>
      </c>
      <c r="F19" s="25"/>
      <c r="G19" s="25"/>
      <c r="H19" s="25"/>
      <c r="I19" s="28">
        <v>10</v>
      </c>
      <c r="J19" s="25">
        <v>48.9</v>
      </c>
      <c r="K19" s="28">
        <v>35</v>
      </c>
      <c r="L19" s="25">
        <v>3.5</v>
      </c>
      <c r="M19" s="25">
        <v>5.0999999999999996</v>
      </c>
      <c r="N19" s="25">
        <v>3.6</v>
      </c>
      <c r="O19" s="29"/>
      <c r="P19" s="25"/>
      <c r="Q19" s="28"/>
      <c r="R19" s="29"/>
      <c r="S19" s="30"/>
      <c r="T19" s="30"/>
      <c r="U19" s="30">
        <v>22</v>
      </c>
      <c r="V19" s="25">
        <v>49.7</v>
      </c>
      <c r="W19" s="28">
        <v>55</v>
      </c>
      <c r="X19" s="25">
        <f>L19</f>
        <v>3.5</v>
      </c>
      <c r="Y19" s="25">
        <f>M19</f>
        <v>5.0999999999999996</v>
      </c>
      <c r="Z19" s="25">
        <f>N19</f>
        <v>3.6</v>
      </c>
    </row>
    <row r="20" spans="1:27" s="55" customFormat="1" x14ac:dyDescent="0.2">
      <c r="A20" s="53"/>
      <c r="B20" s="54" t="s">
        <v>34</v>
      </c>
      <c r="C20" s="57" t="str">
        <f>'ЧЭС участок'!C31</f>
        <v>АЧР-1 (САЧР)</v>
      </c>
      <c r="F20" s="303"/>
      <c r="G20" s="303"/>
      <c r="H20" s="303"/>
      <c r="I20" s="303"/>
      <c r="J20" s="303"/>
      <c r="K20" s="303"/>
      <c r="L20" s="303">
        <f>SUM(L10:L19)</f>
        <v>21.8</v>
      </c>
      <c r="M20" s="303">
        <f t="shared" ref="M20:N20" si="1">SUM(M10:M19)</f>
        <v>29.6</v>
      </c>
      <c r="N20" s="303">
        <f t="shared" si="1"/>
        <v>24.9</v>
      </c>
      <c r="O20" s="303"/>
      <c r="P20" s="303"/>
      <c r="Q20" s="303"/>
      <c r="R20" s="303"/>
      <c r="S20" s="303"/>
      <c r="T20" s="303"/>
      <c r="U20" s="303"/>
      <c r="V20" s="303"/>
      <c r="W20" s="303"/>
      <c r="X20" s="303">
        <f>SUM(X10:X19)</f>
        <v>21.6</v>
      </c>
      <c r="Y20" s="303">
        <f t="shared" ref="Y20:Z20" si="2">SUM(Y10:Y19)</f>
        <v>29.4</v>
      </c>
      <c r="Z20" s="303">
        <f t="shared" si="2"/>
        <v>24.7</v>
      </c>
    </row>
    <row r="21" spans="1:27" s="55" customFormat="1" x14ac:dyDescent="0.2">
      <c r="A21" s="53"/>
      <c r="B21" s="54"/>
      <c r="C21" s="57" t="str">
        <f>'ЧЭС участок'!C32</f>
        <v>АЧР-2 совмещенная</v>
      </c>
      <c r="F21" s="303"/>
      <c r="G21" s="303"/>
      <c r="H21" s="303"/>
      <c r="I21" s="303"/>
      <c r="J21" s="303"/>
      <c r="K21" s="303"/>
      <c r="L21" s="303">
        <f>SUM(L15:L19)</f>
        <v>19.5</v>
      </c>
      <c r="M21" s="303">
        <f t="shared" ref="M21:N21" si="3">SUM(M15:M19)</f>
        <v>25.5</v>
      </c>
      <c r="N21" s="303">
        <f t="shared" si="3"/>
        <v>22.3</v>
      </c>
      <c r="O21" s="303"/>
      <c r="P21" s="303"/>
      <c r="Q21" s="303"/>
      <c r="R21" s="303"/>
      <c r="S21" s="303"/>
      <c r="T21" s="303"/>
      <c r="U21" s="303"/>
      <c r="V21" s="303"/>
      <c r="W21" s="303"/>
      <c r="X21" s="303"/>
      <c r="Y21" s="303"/>
      <c r="Z21" s="303"/>
    </row>
    <row r="22" spans="1:27" s="55" customFormat="1" x14ac:dyDescent="0.2">
      <c r="A22" s="53"/>
      <c r="C22" s="57" t="str">
        <f>'ЧЭС участок'!C33</f>
        <v>АЧР-1 (САЧР), АЧР-2 несовмещенная</v>
      </c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Y22" s="303"/>
      <c r="Z22" s="303"/>
    </row>
    <row r="23" spans="1:27" s="55" customFormat="1" x14ac:dyDescent="0.2">
      <c r="A23" s="53"/>
      <c r="B23" s="53"/>
      <c r="C23" s="61" t="str">
        <f>C10</f>
        <v>САЧР</v>
      </c>
      <c r="D23" s="309">
        <f>D10</f>
        <v>49.2</v>
      </c>
      <c r="E23" s="343"/>
      <c r="F23" s="343"/>
      <c r="G23" s="310"/>
      <c r="H23" s="310"/>
      <c r="I23" s="310"/>
      <c r="J23" s="310"/>
      <c r="K23" s="310"/>
      <c r="L23" s="309">
        <f>SUM(L10:L14)</f>
        <v>2.2999999999999998</v>
      </c>
      <c r="M23" s="309">
        <f t="shared" ref="M23:N23" si="4">SUM(M10:M14)</f>
        <v>4.0999999999999996</v>
      </c>
      <c r="N23" s="309">
        <f t="shared" si="4"/>
        <v>2.6</v>
      </c>
      <c r="O23" s="303"/>
      <c r="Y23" s="303"/>
      <c r="Z23" s="303"/>
    </row>
    <row r="24" spans="1:27" s="343" customFormat="1" hidden="1" x14ac:dyDescent="0.2">
      <c r="A24" s="129"/>
      <c r="B24" s="129"/>
      <c r="M24" s="310"/>
      <c r="N24" s="310"/>
      <c r="O24" s="310"/>
      <c r="P24" s="301"/>
      <c r="Q24" s="41"/>
      <c r="R24" s="301"/>
      <c r="S24" s="301"/>
      <c r="T24" s="301"/>
      <c r="U24" s="309">
        <f>D10</f>
        <v>49.2</v>
      </c>
      <c r="V24" s="310">
        <f>V10</f>
        <v>49.8</v>
      </c>
      <c r="W24" s="33">
        <v>100</v>
      </c>
      <c r="X24" s="310">
        <f>X10+X12</f>
        <v>0.4</v>
      </c>
      <c r="Y24" s="310">
        <f t="shared" ref="Y24:Z24" si="5">Y10+Y12</f>
        <v>0.6</v>
      </c>
      <c r="Z24" s="310">
        <f t="shared" si="5"/>
        <v>0.5</v>
      </c>
    </row>
    <row r="25" spans="1:27" hidden="1" x14ac:dyDescent="0.2">
      <c r="B25" s="38"/>
      <c r="C25" s="5"/>
      <c r="E25" s="309">
        <f>L26+L27</f>
        <v>8.1999999999999993</v>
      </c>
      <c r="F25" s="309">
        <f t="shared" ref="F25:G25" si="6">M26+M27</f>
        <v>12.5</v>
      </c>
      <c r="G25" s="309">
        <f t="shared" si="6"/>
        <v>12.2</v>
      </c>
      <c r="P25" s="301"/>
      <c r="Q25" s="41"/>
      <c r="R25" s="301"/>
      <c r="S25" s="301"/>
      <c r="T25" s="301"/>
      <c r="U25" s="303">
        <v>49.2</v>
      </c>
      <c r="V25" s="301">
        <f>V12</f>
        <v>49.8</v>
      </c>
      <c r="W25" s="41">
        <v>95</v>
      </c>
      <c r="X25" s="301">
        <f>X14</f>
        <v>0.5</v>
      </c>
      <c r="Y25" s="301">
        <f t="shared" ref="Y25:Z25" si="7">Y14</f>
        <v>0.9</v>
      </c>
      <c r="Z25" s="301">
        <f t="shared" si="7"/>
        <v>0.5</v>
      </c>
    </row>
    <row r="26" spans="1:27" hidden="1" x14ac:dyDescent="0.2">
      <c r="B26" s="38"/>
      <c r="C26" s="5"/>
      <c r="D26" s="301">
        <v>48.8</v>
      </c>
      <c r="E26" s="301">
        <f>L15+L16</f>
        <v>4.5</v>
      </c>
      <c r="F26" s="301">
        <f t="shared" ref="F26:G26" si="8">M15+M16</f>
        <v>7.1</v>
      </c>
      <c r="G26" s="301">
        <f t="shared" si="8"/>
        <v>6.4</v>
      </c>
      <c r="H26" s="301"/>
      <c r="J26" s="301">
        <f>J15</f>
        <v>49</v>
      </c>
      <c r="K26" s="41">
        <v>5</v>
      </c>
      <c r="L26" s="301">
        <f>L15+L16</f>
        <v>4.5</v>
      </c>
      <c r="M26" s="301">
        <f t="shared" ref="M26:N26" si="9">M15+M16</f>
        <v>7.1</v>
      </c>
      <c r="N26" s="301">
        <f t="shared" si="9"/>
        <v>6.4</v>
      </c>
      <c r="P26" s="301"/>
      <c r="R26" s="309"/>
      <c r="S26" s="309"/>
      <c r="T26" s="309"/>
      <c r="U26" s="303">
        <v>49.2</v>
      </c>
      <c r="V26" s="301">
        <f>V13</f>
        <v>49.8</v>
      </c>
      <c r="W26" s="125">
        <v>90</v>
      </c>
      <c r="X26" s="301">
        <f>X11+X13</f>
        <v>1.4</v>
      </c>
      <c r="Y26" s="301">
        <f t="shared" ref="Y26:Z26" si="10">Y11+Y13</f>
        <v>2.6</v>
      </c>
      <c r="Z26" s="301">
        <f t="shared" si="10"/>
        <v>1.6</v>
      </c>
    </row>
    <row r="27" spans="1:27" ht="12.75" hidden="1" customHeight="1" x14ac:dyDescent="0.25">
      <c r="A27" s="40"/>
      <c r="B27" s="38"/>
      <c r="C27" s="5"/>
      <c r="D27" s="301">
        <v>48.7</v>
      </c>
      <c r="E27" s="301">
        <f>L17</f>
        <v>3.7</v>
      </c>
      <c r="F27" s="301">
        <f t="shared" ref="F27:G27" si="11">M17</f>
        <v>5.4</v>
      </c>
      <c r="G27" s="301">
        <f t="shared" si="11"/>
        <v>5.8</v>
      </c>
      <c r="J27" s="301">
        <f>J17</f>
        <v>49</v>
      </c>
      <c r="K27" s="41">
        <f>K17</f>
        <v>20</v>
      </c>
      <c r="L27" s="301">
        <f>L17</f>
        <v>3.7</v>
      </c>
      <c r="M27" s="301">
        <f t="shared" ref="M27:N27" si="12">M17</f>
        <v>5.4</v>
      </c>
      <c r="N27" s="301">
        <f t="shared" si="12"/>
        <v>5.8</v>
      </c>
      <c r="R27" s="312"/>
      <c r="S27" s="312"/>
      <c r="T27" s="312"/>
      <c r="U27" s="309">
        <v>48.8</v>
      </c>
      <c r="V27" s="301">
        <v>49.8</v>
      </c>
      <c r="W27" s="125">
        <v>75</v>
      </c>
      <c r="X27" s="301">
        <f>X15</f>
        <v>2.8</v>
      </c>
      <c r="Y27" s="301">
        <f t="shared" ref="Y27:Z27" si="13">Y15</f>
        <v>4.3</v>
      </c>
      <c r="Z27" s="301">
        <f t="shared" si="13"/>
        <v>4</v>
      </c>
    </row>
    <row r="28" spans="1:27" ht="12.75" hidden="1" customHeight="1" x14ac:dyDescent="0.25">
      <c r="A28" s="40"/>
      <c r="D28" s="301">
        <v>48.2</v>
      </c>
      <c r="E28" s="301">
        <f>L18</f>
        <v>7.8</v>
      </c>
      <c r="F28" s="301">
        <f t="shared" ref="F28:G28" si="14">M18</f>
        <v>7.9</v>
      </c>
      <c r="G28" s="301">
        <f t="shared" si="14"/>
        <v>6.5</v>
      </c>
      <c r="H28" s="301"/>
      <c r="I28" s="55"/>
      <c r="J28" s="301">
        <v>48.9</v>
      </c>
      <c r="K28" s="41">
        <v>32</v>
      </c>
      <c r="L28" s="301">
        <f>L18</f>
        <v>7.8</v>
      </c>
      <c r="M28" s="301">
        <f t="shared" ref="M28:N28" si="15">M18</f>
        <v>7.9</v>
      </c>
      <c r="N28" s="301">
        <f t="shared" si="15"/>
        <v>6.5</v>
      </c>
      <c r="U28" s="344">
        <v>48.8</v>
      </c>
      <c r="V28" s="125">
        <v>49.8</v>
      </c>
      <c r="W28" s="41">
        <v>70</v>
      </c>
      <c r="X28" s="301">
        <f>X16</f>
        <v>1.7</v>
      </c>
      <c r="Y28" s="301">
        <f t="shared" ref="Y28:Z28" si="16">Y16</f>
        <v>2.8</v>
      </c>
      <c r="Z28" s="301">
        <f t="shared" si="16"/>
        <v>2.4</v>
      </c>
    </row>
    <row r="29" spans="1:27" hidden="1" x14ac:dyDescent="0.2">
      <c r="D29" s="125">
        <v>48.1</v>
      </c>
      <c r="E29" s="301">
        <f>L19</f>
        <v>3.5</v>
      </c>
      <c r="F29" s="301">
        <f t="shared" ref="F29:G29" si="17">M19</f>
        <v>5.0999999999999996</v>
      </c>
      <c r="G29" s="301">
        <f t="shared" si="17"/>
        <v>3.6</v>
      </c>
      <c r="H29" s="301"/>
      <c r="J29" s="301">
        <v>48.9</v>
      </c>
      <c r="K29" s="41">
        <v>35</v>
      </c>
      <c r="L29" s="301">
        <f>L19</f>
        <v>3.5</v>
      </c>
      <c r="M29" s="301">
        <f t="shared" ref="M29:N29" si="18">M19</f>
        <v>5.0999999999999996</v>
      </c>
      <c r="N29" s="301">
        <f t="shared" si="18"/>
        <v>3.6</v>
      </c>
      <c r="U29" s="309">
        <v>48.7</v>
      </c>
      <c r="V29" s="301">
        <f>V17</f>
        <v>49.8</v>
      </c>
      <c r="W29" s="41">
        <v>60</v>
      </c>
      <c r="X29" s="301">
        <f>X17</f>
        <v>3.7</v>
      </c>
      <c r="Y29" s="301">
        <f t="shared" ref="Y29:Z29" si="19">Y17</f>
        <v>5.4</v>
      </c>
      <c r="Z29" s="301">
        <f t="shared" si="19"/>
        <v>5.8</v>
      </c>
    </row>
    <row r="30" spans="1:27" hidden="1" x14ac:dyDescent="0.2">
      <c r="D30" s="206" t="s">
        <v>2</v>
      </c>
      <c r="E30" s="303">
        <f>SUM(E26:E29)</f>
        <v>19.5</v>
      </c>
      <c r="F30" s="303">
        <f t="shared" ref="F30:G30" si="20">SUM(F26:F29)</f>
        <v>25.5</v>
      </c>
      <c r="G30" s="303">
        <f t="shared" si="20"/>
        <v>22.3</v>
      </c>
      <c r="H30" s="303"/>
      <c r="J30" s="301"/>
      <c r="K30" s="41"/>
      <c r="L30" s="303">
        <f>SUM(L26:L29)</f>
        <v>19.5</v>
      </c>
      <c r="M30" s="303">
        <f t="shared" ref="M30:N30" si="21">SUM(M26:M29)</f>
        <v>25.5</v>
      </c>
      <c r="N30" s="303">
        <f t="shared" si="21"/>
        <v>22.3</v>
      </c>
      <c r="U30" s="309">
        <v>48.2</v>
      </c>
      <c r="V30" s="125">
        <v>49.7</v>
      </c>
      <c r="W30" s="125">
        <v>55</v>
      </c>
      <c r="X30" s="301">
        <f>X18</f>
        <v>7.6</v>
      </c>
      <c r="Y30" s="301">
        <f t="shared" ref="Y30:Z30" si="22">Y18</f>
        <v>7.7</v>
      </c>
      <c r="Z30" s="301">
        <f t="shared" si="22"/>
        <v>6.3</v>
      </c>
    </row>
    <row r="31" spans="1:27" hidden="1" x14ac:dyDescent="0.2">
      <c r="E31" s="312">
        <f>L21-E30</f>
        <v>0</v>
      </c>
      <c r="F31" s="312">
        <f t="shared" ref="F31:G31" si="23">M21-F30</f>
        <v>0</v>
      </c>
      <c r="G31" s="312">
        <f t="shared" si="23"/>
        <v>0</v>
      </c>
      <c r="J31" s="55"/>
      <c r="K31" s="55"/>
      <c r="L31" s="305">
        <f>L21-L30</f>
        <v>0</v>
      </c>
      <c r="M31" s="305">
        <f t="shared" ref="M31:N31" si="24">M21-M30</f>
        <v>0</v>
      </c>
      <c r="N31" s="305">
        <f t="shared" si="24"/>
        <v>0</v>
      </c>
      <c r="U31" s="344">
        <v>48.1</v>
      </c>
      <c r="V31" s="125">
        <v>49.7</v>
      </c>
      <c r="W31" s="125">
        <v>55</v>
      </c>
      <c r="X31" s="301">
        <f>X19</f>
        <v>3.5</v>
      </c>
      <c r="Y31" s="301">
        <f t="shared" ref="Y31:Z31" si="25">Y19</f>
        <v>5.0999999999999996</v>
      </c>
      <c r="Z31" s="301">
        <f t="shared" si="25"/>
        <v>3.6</v>
      </c>
    </row>
    <row r="32" spans="1:27" hidden="1" x14ac:dyDescent="0.2">
      <c r="D32" s="206" t="s">
        <v>216</v>
      </c>
      <c r="E32" s="309">
        <f>E30+L23</f>
        <v>21.8</v>
      </c>
      <c r="F32" s="309">
        <f t="shared" ref="F32:G32" si="26">F30+M23</f>
        <v>29.6</v>
      </c>
      <c r="G32" s="309">
        <f t="shared" si="26"/>
        <v>24.9</v>
      </c>
      <c r="H32" s="305"/>
      <c r="M32" s="303"/>
      <c r="N32" s="303"/>
      <c r="U32" s="309"/>
      <c r="V32" s="301"/>
      <c r="W32" s="41"/>
      <c r="X32" s="303">
        <f>SUM(X24:X31)</f>
        <v>21.6</v>
      </c>
      <c r="Y32" s="303">
        <f t="shared" ref="Y32:Z32" si="27">SUM(Y24:Y31)</f>
        <v>29.4</v>
      </c>
      <c r="Z32" s="303">
        <f t="shared" si="27"/>
        <v>24.7</v>
      </c>
    </row>
    <row r="33" spans="5:26" hidden="1" x14ac:dyDescent="0.2">
      <c r="E33" s="305">
        <f>L20-E32</f>
        <v>0</v>
      </c>
      <c r="F33" s="305">
        <f t="shared" ref="F33:G33" si="28">M20-F32</f>
        <v>0</v>
      </c>
      <c r="G33" s="305">
        <f t="shared" si="28"/>
        <v>0</v>
      </c>
      <c r="M33" s="305"/>
      <c r="N33" s="305"/>
      <c r="X33" s="305">
        <f>X20-X32</f>
        <v>0</v>
      </c>
      <c r="Y33" s="305">
        <f t="shared" ref="Y33:Z33" si="29">Y20-Y32</f>
        <v>0</v>
      </c>
      <c r="Z33" s="305">
        <f t="shared" si="29"/>
        <v>0</v>
      </c>
    </row>
    <row r="34" spans="5:26" hidden="1" x14ac:dyDescent="0.2"/>
  </sheetData>
  <mergeCells count="17">
    <mergeCell ref="F6:H7"/>
    <mergeCell ref="R6:T7"/>
    <mergeCell ref="X6:Z7"/>
    <mergeCell ref="U6:W6"/>
    <mergeCell ref="A9:Z9"/>
    <mergeCell ref="A6:A8"/>
    <mergeCell ref="B6:B8"/>
    <mergeCell ref="C7:C8"/>
    <mergeCell ref="D7:E7"/>
    <mergeCell ref="J7:K7"/>
    <mergeCell ref="P7:Q7"/>
    <mergeCell ref="V7:W7"/>
    <mergeCell ref="I7:I8"/>
    <mergeCell ref="O7:O8"/>
    <mergeCell ref="U7:U8"/>
    <mergeCell ref="C6:E6"/>
    <mergeCell ref="L6:N7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4"/>
  <sheetViews>
    <sheetView zoomScaleNormal="100" zoomScaleSheetLayoutView="100" workbookViewId="0">
      <pane xSplit="2" ySplit="9" topLeftCell="C13" activePane="bottomRight" state="frozen"/>
      <selection pane="topRight" activeCell="C1" sqref="C1"/>
      <selection pane="bottomLeft" activeCell="A9" sqref="A9"/>
      <selection pane="bottomRight" activeCell="AE59" sqref="AE59"/>
    </sheetView>
  </sheetViews>
  <sheetFormatPr defaultRowHeight="12.75" x14ac:dyDescent="0.2"/>
  <cols>
    <col min="1" max="1" width="14" style="127" customWidth="1"/>
    <col min="2" max="2" width="20.7109375" style="127" customWidth="1"/>
    <col min="3" max="3" width="6.140625" style="125" customWidth="1"/>
    <col min="4" max="4" width="7.5703125" style="125" customWidth="1"/>
    <col min="5" max="5" width="6.42578125" style="125" customWidth="1"/>
    <col min="6" max="6" width="7.85546875" style="125" hidden="1" customWidth="1"/>
    <col min="7" max="8" width="6.140625" style="125" hidden="1" customWidth="1"/>
    <col min="9" max="9" width="4.28515625" style="125" customWidth="1"/>
    <col min="10" max="10" width="7.28515625" style="125" customWidth="1"/>
    <col min="11" max="11" width="6.28515625" style="125" customWidth="1"/>
    <col min="12" max="14" width="5.7109375" style="125" customWidth="1"/>
    <col min="15" max="15" width="4.42578125" style="125" customWidth="1"/>
    <col min="16" max="16" width="7.5703125" style="125" customWidth="1"/>
    <col min="17" max="17" width="7.140625" style="125" customWidth="1"/>
    <col min="18" max="20" width="5.7109375" style="125" customWidth="1"/>
    <col min="21" max="21" width="4.7109375" style="125" customWidth="1"/>
    <col min="22" max="22" width="8.140625" style="125" customWidth="1"/>
    <col min="23" max="23" width="6.42578125" style="125" customWidth="1"/>
    <col min="24" max="26" width="5.7109375" style="125" customWidth="1"/>
    <col min="27" max="27" width="11.28515625" style="125" customWidth="1"/>
    <col min="28" max="28" width="6.7109375" style="125" customWidth="1"/>
    <col min="29" max="29" width="6.85546875" style="125" customWidth="1"/>
    <col min="30" max="43" width="5.7109375" style="125" customWidth="1"/>
    <col min="44" max="16384" width="9.140625" style="125"/>
  </cols>
  <sheetData>
    <row r="1" spans="1:29" x14ac:dyDescent="0.2">
      <c r="U1" s="127" t="str">
        <f>'ВУЭС участок'!U1</f>
        <v>Приложение №10</v>
      </c>
    </row>
    <row r="2" spans="1:29" x14ac:dyDescent="0.2">
      <c r="U2" s="127" t="str">
        <f>'ВУЭС участок'!U2</f>
        <v>к приказу Минэнерго России</v>
      </c>
    </row>
    <row r="3" spans="1:29" x14ac:dyDescent="0.2">
      <c r="U3" s="127" t="str">
        <f>'ВУЭС участок'!U3</f>
        <v>от 06 июня 2013 г. № 290</v>
      </c>
    </row>
    <row r="4" spans="1:29" x14ac:dyDescent="0.2">
      <c r="I4" s="125" t="str">
        <f>'ВУЭС участок'!I4</f>
        <v>Настройка АЧР</v>
      </c>
      <c r="U4" s="127"/>
    </row>
    <row r="6" spans="1:29" x14ac:dyDescent="0.2">
      <c r="A6" s="448" t="s">
        <v>0</v>
      </c>
      <c r="B6" s="448" t="s">
        <v>1</v>
      </c>
      <c r="C6" s="425" t="s">
        <v>2</v>
      </c>
      <c r="D6" s="426"/>
      <c r="E6" s="426"/>
      <c r="F6" s="426"/>
      <c r="G6" s="426"/>
      <c r="H6" s="427"/>
      <c r="I6" s="257" t="s">
        <v>3</v>
      </c>
      <c r="J6" s="258"/>
      <c r="K6" s="258"/>
      <c r="L6" s="441" t="str">
        <f>Свод!B4</f>
        <v>Мощность, МВт</v>
      </c>
      <c r="M6" s="437"/>
      <c r="N6" s="438"/>
      <c r="O6" s="425" t="s">
        <v>4</v>
      </c>
      <c r="P6" s="426"/>
      <c r="Q6" s="426"/>
      <c r="R6" s="441" t="str">
        <f>L6</f>
        <v>Мощность, МВт</v>
      </c>
      <c r="S6" s="437"/>
      <c r="T6" s="438"/>
      <c r="U6" s="425" t="s">
        <v>5</v>
      </c>
      <c r="V6" s="426"/>
      <c r="W6" s="426"/>
      <c r="X6" s="441" t="str">
        <f>R6</f>
        <v>Мощность, МВт</v>
      </c>
      <c r="Y6" s="437"/>
      <c r="Z6" s="438"/>
      <c r="AA6" s="31"/>
    </row>
    <row r="7" spans="1:29" s="8" customFormat="1" ht="15" customHeight="1" x14ac:dyDescent="0.2">
      <c r="A7" s="448"/>
      <c r="B7" s="448"/>
      <c r="C7" s="432" t="s">
        <v>220</v>
      </c>
      <c r="D7" s="428" t="str">
        <f>'ВУЭС участок'!D7</f>
        <v>уставки</v>
      </c>
      <c r="E7" s="429"/>
      <c r="F7" s="445" t="s">
        <v>9</v>
      </c>
      <c r="G7" s="446"/>
      <c r="H7" s="447"/>
      <c r="I7" s="435" t="str">
        <f>C7</f>
        <v>№                             оч.</v>
      </c>
      <c r="J7" s="428" t="str">
        <f>D7</f>
        <v>уставки</v>
      </c>
      <c r="K7" s="443"/>
      <c r="L7" s="442"/>
      <c r="M7" s="439"/>
      <c r="N7" s="440"/>
      <c r="O7" s="435" t="str">
        <f>I7</f>
        <v>№                             оч.</v>
      </c>
      <c r="P7" s="428" t="str">
        <f>J7</f>
        <v>уставки</v>
      </c>
      <c r="Q7" s="443"/>
      <c r="R7" s="442"/>
      <c r="S7" s="439"/>
      <c r="T7" s="440"/>
      <c r="U7" s="435" t="str">
        <f>O7</f>
        <v>№                             оч.</v>
      </c>
      <c r="V7" s="428" t="str">
        <f>P7</f>
        <v>уставки</v>
      </c>
      <c r="W7" s="443"/>
      <c r="X7" s="442"/>
      <c r="Y7" s="439"/>
      <c r="Z7" s="440"/>
      <c r="AA7" s="9"/>
      <c r="AB7" s="174"/>
      <c r="AC7" s="174"/>
    </row>
    <row r="8" spans="1:29" s="24" customFormat="1" ht="26.25" customHeight="1" x14ac:dyDescent="0.2">
      <c r="A8" s="432"/>
      <c r="B8" s="432"/>
      <c r="C8" s="434"/>
      <c r="D8" s="166" t="s">
        <v>7</v>
      </c>
      <c r="E8" s="166" t="s">
        <v>8</v>
      </c>
      <c r="F8" s="26" t="str">
        <f>'ВУЭС участок'!F8</f>
        <v>4-00</v>
      </c>
      <c r="G8" s="26" t="str">
        <f>'ВУЭС участок'!G8</f>
        <v>9-00</v>
      </c>
      <c r="H8" s="26" t="str">
        <f>'ВУЭС участок'!H8</f>
        <v>18-00</v>
      </c>
      <c r="I8" s="436"/>
      <c r="J8" s="166" t="s">
        <v>7</v>
      </c>
      <c r="K8" s="166" t="s">
        <v>8</v>
      </c>
      <c r="L8" s="26" t="str">
        <f>F8</f>
        <v>4-00</v>
      </c>
      <c r="M8" s="26" t="str">
        <f t="shared" ref="M8:N8" si="0">G8</f>
        <v>9-00</v>
      </c>
      <c r="N8" s="26" t="str">
        <f t="shared" si="0"/>
        <v>18-00</v>
      </c>
      <c r="O8" s="436"/>
      <c r="P8" s="166" t="s">
        <v>7</v>
      </c>
      <c r="Q8" s="166" t="s">
        <v>8</v>
      </c>
      <c r="R8" s="26" t="str">
        <f>L8</f>
        <v>4-00</v>
      </c>
      <c r="S8" s="26" t="str">
        <f t="shared" ref="S8:T8" si="1">M8</f>
        <v>9-00</v>
      </c>
      <c r="T8" s="26" t="str">
        <f t="shared" si="1"/>
        <v>18-00</v>
      </c>
      <c r="U8" s="436"/>
      <c r="V8" s="166" t="s">
        <v>7</v>
      </c>
      <c r="W8" s="166" t="s">
        <v>8</v>
      </c>
      <c r="X8" s="23" t="str">
        <f>R8</f>
        <v>4-00</v>
      </c>
      <c r="Y8" s="23" t="str">
        <f t="shared" ref="Y8:Z8" si="2">S8</f>
        <v>9-00</v>
      </c>
      <c r="Z8" s="23" t="str">
        <f t="shared" si="2"/>
        <v>18-00</v>
      </c>
      <c r="AA8" s="27"/>
      <c r="AB8" s="132"/>
      <c r="AC8" s="121"/>
    </row>
    <row r="9" spans="1:29" x14ac:dyDescent="0.2">
      <c r="A9" s="430" t="s">
        <v>245</v>
      </c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1"/>
      <c r="X9" s="431"/>
      <c r="Y9" s="431"/>
      <c r="Z9" s="444"/>
      <c r="AA9" s="27"/>
      <c r="AB9" s="121"/>
      <c r="AC9" s="121"/>
    </row>
    <row r="10" spans="1:29" ht="42" customHeight="1" x14ac:dyDescent="0.2">
      <c r="A10" s="37" t="s">
        <v>268</v>
      </c>
      <c r="B10" s="37" t="s">
        <v>29</v>
      </c>
      <c r="C10" s="10" t="s">
        <v>27</v>
      </c>
      <c r="D10" s="3">
        <v>49.2</v>
      </c>
      <c r="E10" s="3">
        <v>0.2</v>
      </c>
      <c r="F10" s="3"/>
      <c r="G10" s="3"/>
      <c r="H10" s="3"/>
      <c r="I10" s="3"/>
      <c r="J10" s="10"/>
      <c r="K10" s="10"/>
      <c r="L10" s="3">
        <v>0.1</v>
      </c>
      <c r="M10" s="3">
        <v>0.1</v>
      </c>
      <c r="N10" s="3">
        <v>0.1</v>
      </c>
      <c r="O10" s="10"/>
      <c r="P10" s="10"/>
      <c r="Q10" s="10"/>
      <c r="R10" s="10"/>
      <c r="S10" s="10"/>
      <c r="T10" s="10"/>
      <c r="U10" s="10">
        <v>1</v>
      </c>
      <c r="V10" s="3">
        <v>49.8</v>
      </c>
      <c r="W10" s="10">
        <v>100</v>
      </c>
      <c r="X10" s="3">
        <f>L10</f>
        <v>0.1</v>
      </c>
      <c r="Y10" s="3">
        <f t="shared" ref="Y10:Z13" si="3">M10</f>
        <v>0.1</v>
      </c>
      <c r="Z10" s="3">
        <f t="shared" si="3"/>
        <v>0.1</v>
      </c>
    </row>
    <row r="11" spans="1:29" ht="40.5" customHeight="1" x14ac:dyDescent="0.2">
      <c r="A11" s="37" t="s">
        <v>269</v>
      </c>
      <c r="B11" s="37" t="s">
        <v>30</v>
      </c>
      <c r="C11" s="10" t="s">
        <v>27</v>
      </c>
      <c r="D11" s="3">
        <v>49.2</v>
      </c>
      <c r="E11" s="3">
        <v>0.2</v>
      </c>
      <c r="F11" s="3"/>
      <c r="G11" s="3"/>
      <c r="H11" s="3"/>
      <c r="I11" s="3"/>
      <c r="J11" s="10"/>
      <c r="K11" s="10"/>
      <c r="L11" s="3">
        <v>0.2</v>
      </c>
      <c r="M11" s="3">
        <v>0.3</v>
      </c>
      <c r="N11" s="3">
        <v>0.3</v>
      </c>
      <c r="O11" s="10"/>
      <c r="P11" s="10"/>
      <c r="Q11" s="10"/>
      <c r="R11" s="10"/>
      <c r="S11" s="10"/>
      <c r="T11" s="10"/>
      <c r="U11" s="10">
        <v>1</v>
      </c>
      <c r="V11" s="3">
        <v>49.8</v>
      </c>
      <c r="W11" s="10">
        <v>100</v>
      </c>
      <c r="X11" s="3">
        <f t="shared" ref="X11:X12" si="4">L11</f>
        <v>0.2</v>
      </c>
      <c r="Y11" s="3">
        <f t="shared" si="3"/>
        <v>0.3</v>
      </c>
      <c r="Z11" s="3">
        <f t="shared" si="3"/>
        <v>0.3</v>
      </c>
    </row>
    <row r="12" spans="1:29" ht="51" customHeight="1" x14ac:dyDescent="0.2">
      <c r="A12" s="37" t="s">
        <v>270</v>
      </c>
      <c r="B12" s="37" t="s">
        <v>28</v>
      </c>
      <c r="C12" s="10" t="s">
        <v>27</v>
      </c>
      <c r="D12" s="3">
        <v>49.2</v>
      </c>
      <c r="E12" s="3">
        <v>0.2</v>
      </c>
      <c r="F12" s="3"/>
      <c r="G12" s="3"/>
      <c r="H12" s="3"/>
      <c r="I12" s="3"/>
      <c r="J12" s="10"/>
      <c r="K12" s="10"/>
      <c r="L12" s="3">
        <v>0.3</v>
      </c>
      <c r="M12" s="3">
        <v>0.4</v>
      </c>
      <c r="N12" s="3">
        <v>0.4</v>
      </c>
      <c r="O12" s="10"/>
      <c r="P12" s="10"/>
      <c r="Q12" s="10"/>
      <c r="R12" s="10"/>
      <c r="S12" s="10"/>
      <c r="T12" s="10"/>
      <c r="U12" s="10">
        <v>1</v>
      </c>
      <c r="V12" s="3">
        <v>49.8</v>
      </c>
      <c r="W12" s="10">
        <v>100</v>
      </c>
      <c r="X12" s="3">
        <f t="shared" si="4"/>
        <v>0.3</v>
      </c>
      <c r="Y12" s="3">
        <f t="shared" si="3"/>
        <v>0.4</v>
      </c>
      <c r="Z12" s="3">
        <f t="shared" si="3"/>
        <v>0.4</v>
      </c>
    </row>
    <row r="13" spans="1:29" ht="37.5" customHeight="1" x14ac:dyDescent="0.2">
      <c r="A13" s="37" t="s">
        <v>271</v>
      </c>
      <c r="B13" s="37" t="s">
        <v>31</v>
      </c>
      <c r="C13" s="10" t="s">
        <v>27</v>
      </c>
      <c r="D13" s="3">
        <v>49.2</v>
      </c>
      <c r="E13" s="3">
        <v>0.2</v>
      </c>
      <c r="F13" s="3"/>
      <c r="G13" s="3"/>
      <c r="H13" s="3"/>
      <c r="I13" s="3"/>
      <c r="J13" s="10"/>
      <c r="K13" s="10"/>
      <c r="L13" s="3">
        <v>0.2</v>
      </c>
      <c r="M13" s="3">
        <v>0.2</v>
      </c>
      <c r="N13" s="3">
        <v>0.2</v>
      </c>
      <c r="O13" s="10"/>
      <c r="P13" s="10"/>
      <c r="Q13" s="10"/>
      <c r="R13" s="10"/>
      <c r="S13" s="10"/>
      <c r="T13" s="10"/>
      <c r="U13" s="10">
        <v>1</v>
      </c>
      <c r="V13" s="3">
        <v>49.8</v>
      </c>
      <c r="W13" s="10">
        <v>100</v>
      </c>
      <c r="X13" s="3">
        <f>L13</f>
        <v>0.2</v>
      </c>
      <c r="Y13" s="3">
        <f t="shared" si="3"/>
        <v>0.2</v>
      </c>
      <c r="Z13" s="3">
        <f t="shared" si="3"/>
        <v>0.2</v>
      </c>
    </row>
    <row r="14" spans="1:29" ht="25.5" x14ac:dyDescent="0.2">
      <c r="A14" s="37" t="s">
        <v>272</v>
      </c>
      <c r="B14" s="37" t="s">
        <v>273</v>
      </c>
      <c r="C14" s="10" t="s">
        <v>27</v>
      </c>
      <c r="D14" s="3">
        <v>49.2</v>
      </c>
      <c r="E14" s="3">
        <v>0.2</v>
      </c>
      <c r="F14" s="3"/>
      <c r="G14" s="3"/>
      <c r="H14" s="3"/>
      <c r="I14" s="3"/>
      <c r="J14" s="3"/>
      <c r="K14" s="10"/>
      <c r="L14" s="3">
        <v>0.7</v>
      </c>
      <c r="M14" s="32">
        <v>0.8</v>
      </c>
      <c r="N14" s="32">
        <v>0.8</v>
      </c>
      <c r="O14" s="32"/>
      <c r="P14" s="3"/>
      <c r="Q14" s="10"/>
      <c r="R14" s="3"/>
      <c r="S14" s="3"/>
      <c r="T14" s="3"/>
      <c r="U14" s="3"/>
      <c r="V14" s="3"/>
      <c r="W14" s="10"/>
      <c r="X14" s="32"/>
      <c r="Y14" s="32"/>
      <c r="Z14" s="32"/>
    </row>
    <row r="15" spans="1:29" ht="25.5" x14ac:dyDescent="0.2">
      <c r="A15" s="37" t="s">
        <v>274</v>
      </c>
      <c r="B15" s="37" t="s">
        <v>20</v>
      </c>
      <c r="C15" s="10" t="s">
        <v>27</v>
      </c>
      <c r="D15" s="3">
        <v>49.2</v>
      </c>
      <c r="E15" s="3">
        <v>0.2</v>
      </c>
      <c r="F15" s="3"/>
      <c r="G15" s="3"/>
      <c r="H15" s="3"/>
      <c r="I15" s="3"/>
      <c r="J15" s="3"/>
      <c r="K15" s="10"/>
      <c r="L15" s="3">
        <v>0.8</v>
      </c>
      <c r="M15" s="32">
        <v>1.1000000000000001</v>
      </c>
      <c r="N15" s="3">
        <v>1</v>
      </c>
      <c r="O15" s="32"/>
      <c r="P15" s="3"/>
      <c r="Q15" s="10"/>
      <c r="R15" s="3"/>
      <c r="S15" s="3"/>
      <c r="T15" s="3"/>
      <c r="U15" s="3"/>
      <c r="V15" s="32"/>
      <c r="W15" s="32"/>
      <c r="X15" s="32"/>
      <c r="Y15" s="32"/>
      <c r="Z15" s="32"/>
    </row>
    <row r="16" spans="1:29" ht="25.5" x14ac:dyDescent="0.2">
      <c r="A16" s="37" t="s">
        <v>275</v>
      </c>
      <c r="B16" s="37" t="s">
        <v>276</v>
      </c>
      <c r="C16" s="10" t="s">
        <v>27</v>
      </c>
      <c r="D16" s="3">
        <v>49.2</v>
      </c>
      <c r="E16" s="3">
        <v>0.2</v>
      </c>
      <c r="F16" s="3"/>
      <c r="G16" s="3"/>
      <c r="H16" s="3"/>
      <c r="I16" s="3"/>
      <c r="J16" s="3"/>
      <c r="K16" s="10"/>
      <c r="L16" s="3">
        <v>2.7</v>
      </c>
      <c r="M16" s="32">
        <v>2.9</v>
      </c>
      <c r="N16" s="3">
        <v>3</v>
      </c>
      <c r="O16" s="32"/>
      <c r="P16" s="3"/>
      <c r="Q16" s="10"/>
      <c r="R16" s="3"/>
      <c r="S16" s="3"/>
      <c r="T16" s="3"/>
      <c r="U16" s="10">
        <v>1</v>
      </c>
      <c r="V16" s="32">
        <v>49.8</v>
      </c>
      <c r="W16" s="32">
        <v>100</v>
      </c>
      <c r="X16" s="3">
        <f>L16</f>
        <v>2.7</v>
      </c>
      <c r="Y16" s="3">
        <f t="shared" ref="Y16:Z18" si="5">M16</f>
        <v>2.9</v>
      </c>
      <c r="Z16" s="3">
        <f t="shared" si="5"/>
        <v>3</v>
      </c>
    </row>
    <row r="17" spans="1:26" ht="51.75" customHeight="1" x14ac:dyDescent="0.2">
      <c r="A17" s="37" t="s">
        <v>277</v>
      </c>
      <c r="B17" s="37" t="s">
        <v>72</v>
      </c>
      <c r="C17" s="10" t="s">
        <v>27</v>
      </c>
      <c r="D17" s="3">
        <v>49.2</v>
      </c>
      <c r="E17" s="3">
        <v>0.2</v>
      </c>
      <c r="F17" s="3"/>
      <c r="G17" s="3"/>
      <c r="H17" s="4"/>
      <c r="I17" s="4"/>
      <c r="J17" s="3"/>
      <c r="K17" s="10"/>
      <c r="L17" s="3">
        <v>1</v>
      </c>
      <c r="M17" s="32">
        <v>1.1000000000000001</v>
      </c>
      <c r="N17" s="32">
        <v>1.1000000000000001</v>
      </c>
      <c r="O17" s="32"/>
      <c r="P17" s="3"/>
      <c r="Q17" s="10"/>
      <c r="R17" s="3"/>
      <c r="S17" s="3"/>
      <c r="T17" s="3"/>
      <c r="U17" s="10">
        <v>3</v>
      </c>
      <c r="V17" s="3">
        <v>49.8</v>
      </c>
      <c r="W17" s="10">
        <v>90</v>
      </c>
      <c r="X17" s="3">
        <f t="shared" ref="X17:X18" si="6">L17</f>
        <v>1</v>
      </c>
      <c r="Y17" s="3">
        <f t="shared" si="5"/>
        <v>1.1000000000000001</v>
      </c>
      <c r="Z17" s="3">
        <f t="shared" si="5"/>
        <v>1.1000000000000001</v>
      </c>
    </row>
    <row r="18" spans="1:26" ht="27.75" customHeight="1" x14ac:dyDescent="0.2">
      <c r="A18" s="37" t="s">
        <v>278</v>
      </c>
      <c r="B18" s="37" t="s">
        <v>279</v>
      </c>
      <c r="C18" s="10" t="s">
        <v>27</v>
      </c>
      <c r="D18" s="3">
        <v>49.2</v>
      </c>
      <c r="E18" s="3">
        <v>0.2</v>
      </c>
      <c r="F18" s="3"/>
      <c r="G18" s="3"/>
      <c r="H18" s="4"/>
      <c r="I18" s="4"/>
      <c r="J18" s="3"/>
      <c r="K18" s="10"/>
      <c r="L18" s="3">
        <v>0.3</v>
      </c>
      <c r="M18" s="32">
        <v>0.4</v>
      </c>
      <c r="N18" s="32">
        <v>0.4</v>
      </c>
      <c r="O18" s="32"/>
      <c r="P18" s="3"/>
      <c r="Q18" s="10"/>
      <c r="R18" s="3"/>
      <c r="S18" s="3"/>
      <c r="T18" s="32"/>
      <c r="U18" s="10">
        <v>3</v>
      </c>
      <c r="V18" s="3">
        <v>49.8</v>
      </c>
      <c r="W18" s="10">
        <v>90</v>
      </c>
      <c r="X18" s="3">
        <f t="shared" si="6"/>
        <v>0.3</v>
      </c>
      <c r="Y18" s="3">
        <f t="shared" si="5"/>
        <v>0.4</v>
      </c>
      <c r="Z18" s="3">
        <f t="shared" si="5"/>
        <v>0.4</v>
      </c>
    </row>
    <row r="19" spans="1:26" ht="81.75" customHeight="1" x14ac:dyDescent="0.2">
      <c r="A19" s="37" t="s">
        <v>318</v>
      </c>
      <c r="B19" s="37" t="s">
        <v>128</v>
      </c>
      <c r="C19" s="10">
        <v>1</v>
      </c>
      <c r="D19" s="3">
        <v>48.8</v>
      </c>
      <c r="E19" s="3">
        <v>0.2</v>
      </c>
      <c r="F19" s="3"/>
      <c r="G19" s="3"/>
      <c r="H19" s="3"/>
      <c r="I19" s="10">
        <v>2</v>
      </c>
      <c r="J19" s="3">
        <v>49</v>
      </c>
      <c r="K19" s="10">
        <v>10</v>
      </c>
      <c r="L19" s="3">
        <v>5.6</v>
      </c>
      <c r="M19" s="3">
        <v>5.8</v>
      </c>
      <c r="N19" s="3">
        <v>6</v>
      </c>
      <c r="O19" s="3"/>
      <c r="P19" s="10"/>
      <c r="Q19" s="10"/>
      <c r="R19" s="4"/>
      <c r="S19" s="32"/>
      <c r="T19" s="32"/>
      <c r="U19" s="32">
        <v>7</v>
      </c>
      <c r="V19" s="3">
        <v>49.8</v>
      </c>
      <c r="W19" s="10">
        <v>70</v>
      </c>
      <c r="X19" s="3">
        <f t="shared" ref="X19:Z20" si="7">L19</f>
        <v>5.6</v>
      </c>
      <c r="Y19" s="3">
        <f t="shared" si="7"/>
        <v>5.8</v>
      </c>
      <c r="Z19" s="3">
        <f t="shared" si="7"/>
        <v>6</v>
      </c>
    </row>
    <row r="20" spans="1:26" ht="93" customHeight="1" x14ac:dyDescent="0.2">
      <c r="A20" s="37" t="s">
        <v>342</v>
      </c>
      <c r="B20" s="37" t="s">
        <v>343</v>
      </c>
      <c r="C20" s="10">
        <v>3</v>
      </c>
      <c r="D20" s="3">
        <v>48.6</v>
      </c>
      <c r="E20" s="3">
        <v>0.2</v>
      </c>
      <c r="F20" s="3"/>
      <c r="G20" s="3"/>
      <c r="H20" s="3"/>
      <c r="I20" s="10">
        <v>5</v>
      </c>
      <c r="J20" s="3">
        <v>48.9</v>
      </c>
      <c r="K20" s="10">
        <v>20</v>
      </c>
      <c r="L20" s="3">
        <v>5.3</v>
      </c>
      <c r="M20" s="3">
        <v>6.2</v>
      </c>
      <c r="N20" s="3">
        <v>5.5</v>
      </c>
      <c r="O20" s="10"/>
      <c r="P20" s="10"/>
      <c r="Q20" s="10"/>
      <c r="R20" s="4"/>
      <c r="S20" s="32"/>
      <c r="T20" s="32"/>
      <c r="U20" s="32">
        <v>12</v>
      </c>
      <c r="V20" s="3">
        <v>49.8</v>
      </c>
      <c r="W20" s="10">
        <v>45</v>
      </c>
      <c r="X20" s="3">
        <f t="shared" si="7"/>
        <v>5.3</v>
      </c>
      <c r="Y20" s="3">
        <f t="shared" si="7"/>
        <v>6.2</v>
      </c>
      <c r="Z20" s="3">
        <f t="shared" si="7"/>
        <v>5.5</v>
      </c>
    </row>
    <row r="21" spans="1:26" ht="105" customHeight="1" x14ac:dyDescent="0.2">
      <c r="A21" s="37" t="s">
        <v>440</v>
      </c>
      <c r="B21" s="37" t="s">
        <v>441</v>
      </c>
      <c r="C21" s="10"/>
      <c r="D21" s="3"/>
      <c r="E21" s="3"/>
      <c r="F21" s="3"/>
      <c r="G21" s="3"/>
      <c r="H21" s="3"/>
      <c r="I21" s="10"/>
      <c r="J21" s="3"/>
      <c r="K21" s="10"/>
      <c r="L21" s="3"/>
      <c r="M21" s="3"/>
      <c r="N21" s="3"/>
      <c r="O21" s="10">
        <v>4</v>
      </c>
      <c r="P21" s="3">
        <v>49.1</v>
      </c>
      <c r="Q21" s="10">
        <v>20</v>
      </c>
      <c r="R21" s="3">
        <v>3.3</v>
      </c>
      <c r="S21" s="3">
        <v>3.5</v>
      </c>
      <c r="T21" s="3">
        <v>3.4</v>
      </c>
      <c r="U21" s="32">
        <v>5</v>
      </c>
      <c r="V21" s="3">
        <v>49.8</v>
      </c>
      <c r="W21" s="10">
        <v>80</v>
      </c>
      <c r="X21" s="3">
        <f t="shared" ref="X21:Z24" si="8">R21</f>
        <v>3.3</v>
      </c>
      <c r="Y21" s="3">
        <f t="shared" si="8"/>
        <v>3.5</v>
      </c>
      <c r="Z21" s="3">
        <f t="shared" si="8"/>
        <v>3.4</v>
      </c>
    </row>
    <row r="22" spans="1:26" ht="67.5" customHeight="1" x14ac:dyDescent="0.2">
      <c r="A22" s="37" t="s">
        <v>442</v>
      </c>
      <c r="B22" s="37" t="s">
        <v>443</v>
      </c>
      <c r="C22" s="10"/>
      <c r="D22" s="3"/>
      <c r="E22" s="3"/>
      <c r="F22" s="3"/>
      <c r="G22" s="3"/>
      <c r="H22" s="3"/>
      <c r="I22" s="4"/>
      <c r="J22" s="3"/>
      <c r="K22" s="10"/>
      <c r="L22" s="4"/>
      <c r="M22" s="32"/>
      <c r="N22" s="32"/>
      <c r="O22" s="32">
        <v>4</v>
      </c>
      <c r="P22" s="3">
        <v>49.1</v>
      </c>
      <c r="Q22" s="10">
        <v>20</v>
      </c>
      <c r="R22" s="3">
        <v>3.7</v>
      </c>
      <c r="S22" s="3">
        <v>3.5</v>
      </c>
      <c r="T22" s="3">
        <v>4.7</v>
      </c>
      <c r="U22" s="10">
        <v>5</v>
      </c>
      <c r="V22" s="32">
        <v>49.8</v>
      </c>
      <c r="W22" s="10">
        <v>80</v>
      </c>
      <c r="X22" s="3">
        <f t="shared" si="8"/>
        <v>3.7</v>
      </c>
      <c r="Y22" s="3">
        <f t="shared" si="8"/>
        <v>3.5</v>
      </c>
      <c r="Z22" s="3">
        <f t="shared" si="8"/>
        <v>4.7</v>
      </c>
    </row>
    <row r="23" spans="1:26" ht="54.75" customHeight="1" x14ac:dyDescent="0.2">
      <c r="A23" s="37" t="s">
        <v>444</v>
      </c>
      <c r="B23" s="37" t="s">
        <v>445</v>
      </c>
      <c r="C23" s="10"/>
      <c r="D23" s="3"/>
      <c r="E23" s="3"/>
      <c r="F23" s="3"/>
      <c r="G23" s="3"/>
      <c r="H23" s="4"/>
      <c r="I23" s="4"/>
      <c r="J23" s="3"/>
      <c r="K23" s="10"/>
      <c r="L23" s="4"/>
      <c r="M23" s="32"/>
      <c r="N23" s="32"/>
      <c r="O23" s="32">
        <v>4</v>
      </c>
      <c r="P23" s="3">
        <v>49.1</v>
      </c>
      <c r="Q23" s="10">
        <v>20</v>
      </c>
      <c r="R23" s="3">
        <v>0.4</v>
      </c>
      <c r="S23" s="3">
        <v>0.6</v>
      </c>
      <c r="T23" s="3">
        <v>0.4</v>
      </c>
      <c r="U23" s="10">
        <v>5</v>
      </c>
      <c r="V23" s="32">
        <v>49.8</v>
      </c>
      <c r="W23" s="10">
        <v>80</v>
      </c>
      <c r="X23" s="3">
        <f t="shared" si="8"/>
        <v>0.4</v>
      </c>
      <c r="Y23" s="3">
        <f t="shared" si="8"/>
        <v>0.6</v>
      </c>
      <c r="Z23" s="3">
        <f t="shared" si="8"/>
        <v>0.4</v>
      </c>
    </row>
    <row r="24" spans="1:26" ht="29.25" customHeight="1" x14ac:dyDescent="0.2">
      <c r="A24" s="52" t="s">
        <v>446</v>
      </c>
      <c r="B24" s="52" t="s">
        <v>26</v>
      </c>
      <c r="C24" s="10"/>
      <c r="D24" s="3"/>
      <c r="E24" s="3"/>
      <c r="F24" s="3"/>
      <c r="G24" s="3"/>
      <c r="H24" s="3"/>
      <c r="I24" s="3"/>
      <c r="J24" s="10"/>
      <c r="K24" s="10"/>
      <c r="L24" s="10"/>
      <c r="M24" s="10"/>
      <c r="N24" s="10"/>
      <c r="O24" s="10">
        <v>4</v>
      </c>
      <c r="P24" s="3">
        <v>49.1</v>
      </c>
      <c r="Q24" s="10">
        <v>20</v>
      </c>
      <c r="R24" s="3">
        <v>1.4</v>
      </c>
      <c r="S24" s="3">
        <v>1.5</v>
      </c>
      <c r="T24" s="3">
        <v>1.4</v>
      </c>
      <c r="U24" s="10">
        <v>5</v>
      </c>
      <c r="V24" s="3">
        <v>49.8</v>
      </c>
      <c r="W24" s="10">
        <v>80</v>
      </c>
      <c r="X24" s="3">
        <f t="shared" si="8"/>
        <v>1.4</v>
      </c>
      <c r="Y24" s="3">
        <f t="shared" si="8"/>
        <v>1.5</v>
      </c>
      <c r="Z24" s="3">
        <f t="shared" si="8"/>
        <v>1.4</v>
      </c>
    </row>
    <row r="25" spans="1:26" ht="49.5" customHeight="1" x14ac:dyDescent="0.2">
      <c r="A25" s="37" t="s">
        <v>447</v>
      </c>
      <c r="B25" s="37" t="s">
        <v>114</v>
      </c>
      <c r="C25" s="10"/>
      <c r="D25" s="3"/>
      <c r="E25" s="3"/>
      <c r="F25" s="3"/>
      <c r="G25" s="3"/>
      <c r="H25" s="3"/>
      <c r="I25" s="3"/>
      <c r="J25" s="3"/>
      <c r="K25" s="10"/>
      <c r="L25" s="4"/>
      <c r="M25" s="32"/>
      <c r="N25" s="32"/>
      <c r="O25" s="32">
        <v>4</v>
      </c>
      <c r="P25" s="3">
        <v>49.1</v>
      </c>
      <c r="Q25" s="10">
        <v>20</v>
      </c>
      <c r="R25" s="3">
        <v>0.7</v>
      </c>
      <c r="S25" s="3">
        <v>0.8</v>
      </c>
      <c r="T25" s="3">
        <v>0.8</v>
      </c>
      <c r="U25" s="10">
        <v>5</v>
      </c>
      <c r="V25" s="32">
        <v>49.8</v>
      </c>
      <c r="W25" s="32">
        <v>80</v>
      </c>
      <c r="X25" s="3">
        <f>R25</f>
        <v>0.7</v>
      </c>
      <c r="Y25" s="3">
        <f t="shared" ref="Y25:Z25" si="9">S25</f>
        <v>0.8</v>
      </c>
      <c r="Z25" s="3">
        <f t="shared" si="9"/>
        <v>0.8</v>
      </c>
    </row>
    <row r="26" spans="1:26" ht="27" customHeight="1" x14ac:dyDescent="0.2">
      <c r="A26" s="37" t="s">
        <v>454</v>
      </c>
      <c r="B26" s="37" t="s">
        <v>455</v>
      </c>
      <c r="C26" s="10"/>
      <c r="D26" s="3"/>
      <c r="E26" s="3"/>
      <c r="F26" s="3"/>
      <c r="G26" s="3"/>
      <c r="H26" s="4"/>
      <c r="I26" s="4"/>
      <c r="J26" s="3"/>
      <c r="K26" s="10"/>
      <c r="L26" s="4"/>
      <c r="M26" s="32"/>
      <c r="N26" s="32"/>
      <c r="O26" s="32">
        <v>7</v>
      </c>
      <c r="P26" s="3">
        <v>49.1</v>
      </c>
      <c r="Q26" s="10">
        <v>35</v>
      </c>
      <c r="R26" s="3">
        <v>2.5</v>
      </c>
      <c r="S26" s="3">
        <v>4.0999999999999996</v>
      </c>
      <c r="T26" s="3">
        <v>5.4</v>
      </c>
      <c r="U26" s="3"/>
      <c r="V26" s="32"/>
      <c r="W26" s="32"/>
      <c r="X26" s="32"/>
      <c r="Y26" s="32"/>
      <c r="Z26" s="32"/>
    </row>
    <row r="27" spans="1:26" ht="95.25" customHeight="1" x14ac:dyDescent="0.2">
      <c r="A27" s="37" t="s">
        <v>456</v>
      </c>
      <c r="B27" s="37" t="s">
        <v>101</v>
      </c>
      <c r="C27" s="10"/>
      <c r="D27" s="3"/>
      <c r="E27" s="4"/>
      <c r="F27" s="3"/>
      <c r="G27" s="3"/>
      <c r="H27" s="3"/>
      <c r="I27" s="10"/>
      <c r="J27" s="3"/>
      <c r="K27" s="10"/>
      <c r="L27" s="3"/>
      <c r="M27" s="3"/>
      <c r="N27" s="3"/>
      <c r="O27" s="10">
        <v>7</v>
      </c>
      <c r="P27" s="3">
        <v>49.1</v>
      </c>
      <c r="Q27" s="10">
        <v>35</v>
      </c>
      <c r="R27" s="3">
        <v>2.4</v>
      </c>
      <c r="S27" s="3">
        <v>2.8</v>
      </c>
      <c r="T27" s="3">
        <v>2.5</v>
      </c>
      <c r="U27" s="32">
        <v>5</v>
      </c>
      <c r="V27" s="3">
        <v>49.8</v>
      </c>
      <c r="W27" s="10">
        <v>80</v>
      </c>
      <c r="X27" s="3">
        <f>R27</f>
        <v>2.4</v>
      </c>
      <c r="Y27" s="3">
        <f>S27</f>
        <v>2.8</v>
      </c>
      <c r="Z27" s="3">
        <f>T27</f>
        <v>2.5</v>
      </c>
    </row>
    <row r="28" spans="1:26" ht="79.5" customHeight="1" x14ac:dyDescent="0.2">
      <c r="A28" s="37" t="s">
        <v>365</v>
      </c>
      <c r="B28" s="37" t="s">
        <v>457</v>
      </c>
      <c r="C28" s="10"/>
      <c r="D28" s="3"/>
      <c r="E28" s="4"/>
      <c r="F28" s="3"/>
      <c r="G28" s="3"/>
      <c r="H28" s="3"/>
      <c r="I28" s="10"/>
      <c r="J28" s="3"/>
      <c r="K28" s="10"/>
      <c r="L28" s="3"/>
      <c r="M28" s="3"/>
      <c r="N28" s="10"/>
      <c r="O28" s="10">
        <v>7</v>
      </c>
      <c r="P28" s="3">
        <v>49.1</v>
      </c>
      <c r="Q28" s="10">
        <v>35</v>
      </c>
      <c r="R28" s="3">
        <v>7.5</v>
      </c>
      <c r="S28" s="32">
        <v>5.9</v>
      </c>
      <c r="T28" s="3">
        <v>6.2</v>
      </c>
      <c r="U28" s="10">
        <v>5</v>
      </c>
      <c r="V28" s="3">
        <v>49.8</v>
      </c>
      <c r="W28" s="10">
        <v>80</v>
      </c>
      <c r="X28" s="3">
        <f t="shared" ref="X28" si="10">R28</f>
        <v>7.5</v>
      </c>
      <c r="Y28" s="3">
        <f t="shared" ref="Y28:Z29" si="11">S28</f>
        <v>5.9</v>
      </c>
      <c r="Z28" s="3">
        <f t="shared" si="11"/>
        <v>6.2</v>
      </c>
    </row>
    <row r="29" spans="1:26" ht="69.75" customHeight="1" x14ac:dyDescent="0.2">
      <c r="A29" s="37" t="s">
        <v>458</v>
      </c>
      <c r="B29" s="37" t="s">
        <v>96</v>
      </c>
      <c r="C29" s="10"/>
      <c r="D29" s="3"/>
      <c r="E29" s="3"/>
      <c r="F29" s="3"/>
      <c r="G29" s="3"/>
      <c r="H29" s="4"/>
      <c r="I29" s="4"/>
      <c r="J29" s="3"/>
      <c r="K29" s="10"/>
      <c r="L29" s="3"/>
      <c r="M29" s="32"/>
      <c r="N29" s="32"/>
      <c r="O29" s="10">
        <v>7</v>
      </c>
      <c r="P29" s="3">
        <v>49.1</v>
      </c>
      <c r="Q29" s="10">
        <v>35</v>
      </c>
      <c r="R29" s="3">
        <v>0.7</v>
      </c>
      <c r="S29" s="3">
        <v>0.8</v>
      </c>
      <c r="T29" s="3">
        <v>0.8</v>
      </c>
      <c r="U29" s="10">
        <v>5</v>
      </c>
      <c r="V29" s="3">
        <v>49.8</v>
      </c>
      <c r="W29" s="10">
        <v>80</v>
      </c>
      <c r="X29" s="3">
        <f>R29</f>
        <v>0.7</v>
      </c>
      <c r="Y29" s="3">
        <f t="shared" si="11"/>
        <v>0.8</v>
      </c>
      <c r="Z29" s="3">
        <f t="shared" si="11"/>
        <v>0.8</v>
      </c>
    </row>
    <row r="30" spans="1:26" ht="39.75" customHeight="1" x14ac:dyDescent="0.2">
      <c r="A30" s="37" t="s">
        <v>459</v>
      </c>
      <c r="B30" s="37" t="s">
        <v>66</v>
      </c>
      <c r="C30" s="10"/>
      <c r="D30" s="3"/>
      <c r="E30" s="3"/>
      <c r="F30" s="3"/>
      <c r="G30" s="3"/>
      <c r="H30" s="4"/>
      <c r="I30" s="4"/>
      <c r="J30" s="3"/>
      <c r="K30" s="10"/>
      <c r="L30" s="3"/>
      <c r="M30" s="32"/>
      <c r="N30" s="32"/>
      <c r="O30" s="10">
        <v>7</v>
      </c>
      <c r="P30" s="3">
        <v>49.1</v>
      </c>
      <c r="Q30" s="10">
        <v>35</v>
      </c>
      <c r="R30" s="3">
        <v>0.3</v>
      </c>
      <c r="S30" s="3">
        <v>0.4</v>
      </c>
      <c r="T30" s="3">
        <v>0.4</v>
      </c>
      <c r="U30" s="10">
        <v>5</v>
      </c>
      <c r="V30" s="3">
        <v>49.8</v>
      </c>
      <c r="W30" s="10">
        <v>80</v>
      </c>
      <c r="X30" s="3">
        <f>R30</f>
        <v>0.3</v>
      </c>
      <c r="Y30" s="3">
        <f t="shared" ref="Y30" si="12">S30</f>
        <v>0.4</v>
      </c>
      <c r="Z30" s="3">
        <f t="shared" ref="Z30" si="13">T30</f>
        <v>0.4</v>
      </c>
    </row>
    <row r="31" spans="1:26" s="55" customFormat="1" x14ac:dyDescent="0.2">
      <c r="A31" s="53"/>
      <c r="B31" s="54" t="s">
        <v>34</v>
      </c>
      <c r="C31" s="259" t="s">
        <v>240</v>
      </c>
      <c r="F31" s="303">
        <f>SUM(F10:F30)</f>
        <v>0</v>
      </c>
      <c r="G31" s="303">
        <f>SUM(G10:G30)</f>
        <v>0</v>
      </c>
      <c r="H31" s="303">
        <f>SUM(H10:H30)</f>
        <v>0</v>
      </c>
      <c r="K31" s="303"/>
      <c r="L31" s="303">
        <f>SUM(L10:L30)</f>
        <v>17.2</v>
      </c>
      <c r="M31" s="303">
        <f t="shared" ref="M31:N31" si="14">SUM(M10:M30)</f>
        <v>19.3</v>
      </c>
      <c r="N31" s="303">
        <f t="shared" si="14"/>
        <v>18.8</v>
      </c>
      <c r="O31" s="303"/>
      <c r="P31" s="303"/>
      <c r="Q31" s="303"/>
      <c r="R31" s="303">
        <f>SUM(R10:R30)</f>
        <v>22.9</v>
      </c>
      <c r="S31" s="303">
        <f t="shared" ref="S31:T31" si="15">SUM(S10:S30)</f>
        <v>23.9</v>
      </c>
      <c r="T31" s="303">
        <f t="shared" si="15"/>
        <v>26</v>
      </c>
      <c r="U31" s="303"/>
      <c r="V31" s="303"/>
      <c r="W31" s="303"/>
      <c r="X31" s="303">
        <f>SUM(X10:X30)</f>
        <v>36.1</v>
      </c>
      <c r="Y31" s="303">
        <f t="shared" ref="Y31:Z31" si="16">SUM(Y10:Y30)</f>
        <v>37.200000000000003</v>
      </c>
      <c r="Z31" s="303">
        <f t="shared" si="16"/>
        <v>37.6</v>
      </c>
    </row>
    <row r="32" spans="1:26" s="55" customFormat="1" x14ac:dyDescent="0.2">
      <c r="A32" s="53"/>
      <c r="B32" s="54"/>
      <c r="C32" s="259" t="s">
        <v>187</v>
      </c>
      <c r="F32" s="303"/>
      <c r="G32" s="303"/>
      <c r="H32" s="303"/>
      <c r="L32" s="303">
        <f>SUM(L19:L30)</f>
        <v>10.9</v>
      </c>
      <c r="M32" s="303">
        <f t="shared" ref="M32:N32" si="17">SUM(M19:M30)</f>
        <v>12</v>
      </c>
      <c r="N32" s="303">
        <f t="shared" si="17"/>
        <v>11.5</v>
      </c>
      <c r="O32" s="303"/>
      <c r="P32" s="303"/>
      <c r="Q32" s="303"/>
      <c r="R32" s="303"/>
      <c r="S32" s="303"/>
      <c r="T32" s="303"/>
      <c r="U32" s="303"/>
      <c r="V32" s="303"/>
      <c r="W32" s="303"/>
      <c r="X32" s="303"/>
      <c r="Y32" s="303"/>
      <c r="Z32" s="303"/>
    </row>
    <row r="33" spans="1:26" x14ac:dyDescent="0.2">
      <c r="C33" s="177" t="s">
        <v>134</v>
      </c>
      <c r="F33" s="303">
        <f>F31+R31</f>
        <v>22.9</v>
      </c>
      <c r="G33" s="303">
        <f>G31+S31</f>
        <v>23.9</v>
      </c>
      <c r="H33" s="303">
        <f>H31+T31</f>
        <v>26</v>
      </c>
      <c r="I33" s="301"/>
      <c r="L33" s="309">
        <f>L31+R31</f>
        <v>40.1</v>
      </c>
      <c r="M33" s="309">
        <f t="shared" ref="M33:N33" si="18">M31+S31</f>
        <v>43.2</v>
      </c>
      <c r="N33" s="309">
        <f t="shared" si="18"/>
        <v>44.8</v>
      </c>
    </row>
    <row r="34" spans="1:26" x14ac:dyDescent="0.2">
      <c r="C34" s="233" t="s">
        <v>27</v>
      </c>
      <c r="D34" s="309">
        <v>49.2</v>
      </c>
      <c r="F34" s="309"/>
      <c r="G34" s="301"/>
      <c r="H34" s="301"/>
      <c r="L34" s="309">
        <f>SUM(L10:L18)</f>
        <v>6.3</v>
      </c>
      <c r="M34" s="309">
        <f t="shared" ref="M34:N34" si="19">SUM(M10:M18)</f>
        <v>7.3</v>
      </c>
      <c r="N34" s="309">
        <f t="shared" si="19"/>
        <v>7.3</v>
      </c>
    </row>
    <row r="35" spans="1:26" hidden="1" x14ac:dyDescent="0.2">
      <c r="B35" s="125"/>
      <c r="U35" s="309">
        <f>D10</f>
        <v>49.2</v>
      </c>
      <c r="V35" s="310">
        <f>V10</f>
        <v>49.8</v>
      </c>
      <c r="W35" s="33">
        <v>100</v>
      </c>
      <c r="X35" s="301">
        <f>X10+X11+X12+X13+X16</f>
        <v>3.5</v>
      </c>
      <c r="Y35" s="301">
        <f t="shared" ref="Y35:Z35" si="20">Y10+Y11+Y12+Y13+Y16</f>
        <v>3.9</v>
      </c>
      <c r="Z35" s="301">
        <f t="shared" si="20"/>
        <v>4</v>
      </c>
    </row>
    <row r="36" spans="1:26" hidden="1" x14ac:dyDescent="0.2">
      <c r="B36" s="125"/>
      <c r="D36" s="301"/>
      <c r="F36" s="301"/>
      <c r="G36" s="301"/>
      <c r="H36" s="301"/>
      <c r="P36" s="301"/>
      <c r="U36" s="309">
        <v>49.2</v>
      </c>
      <c r="V36" s="310">
        <f>V17</f>
        <v>49.8</v>
      </c>
      <c r="W36" s="33">
        <v>90</v>
      </c>
      <c r="X36" s="301">
        <f>X17+X18</f>
        <v>1.3</v>
      </c>
      <c r="Y36" s="301">
        <f t="shared" ref="Y36:Z36" si="21">Y17+Y18</f>
        <v>1.5</v>
      </c>
      <c r="Z36" s="301">
        <f t="shared" si="21"/>
        <v>1.5</v>
      </c>
    </row>
    <row r="37" spans="1:26" hidden="1" x14ac:dyDescent="0.2">
      <c r="B37" s="125"/>
      <c r="D37" s="301"/>
      <c r="E37" s="301">
        <f>D19</f>
        <v>48.8</v>
      </c>
      <c r="F37" s="301">
        <f>L37</f>
        <v>5.6</v>
      </c>
      <c r="G37" s="301"/>
      <c r="H37" s="301"/>
      <c r="J37" s="301">
        <f t="shared" ref="J37:K38" si="22">J19</f>
        <v>49</v>
      </c>
      <c r="K37" s="41">
        <f t="shared" si="22"/>
        <v>10</v>
      </c>
      <c r="L37" s="301">
        <f>L19</f>
        <v>5.6</v>
      </c>
      <c r="M37" s="301">
        <f t="shared" ref="M37:N37" si="23">M19</f>
        <v>5.8</v>
      </c>
      <c r="N37" s="301">
        <f t="shared" si="23"/>
        <v>6</v>
      </c>
      <c r="P37" s="301"/>
      <c r="U37" s="309">
        <f>P24</f>
        <v>49.1</v>
      </c>
      <c r="V37" s="310">
        <f>V24</f>
        <v>49.8</v>
      </c>
      <c r="W37" s="33">
        <v>80</v>
      </c>
      <c r="X37" s="301">
        <f>X21+X22+X23+X24+X25+X27+X28+X29+X30</f>
        <v>20.399999999999999</v>
      </c>
      <c r="Y37" s="301">
        <f t="shared" ref="Y37:Z37" si="24">Y21+Y22+Y23+Y24+Y25+Y27+Y28+Y29+Y30</f>
        <v>19.8</v>
      </c>
      <c r="Z37" s="301">
        <f t="shared" si="24"/>
        <v>20.6</v>
      </c>
    </row>
    <row r="38" spans="1:26" hidden="1" x14ac:dyDescent="0.2">
      <c r="D38" s="301"/>
      <c r="E38" s="301">
        <f>D20</f>
        <v>48.6</v>
      </c>
      <c r="F38" s="301">
        <f>L38</f>
        <v>5.3</v>
      </c>
      <c r="G38" s="301"/>
      <c r="H38" s="301"/>
      <c r="J38" s="301">
        <f t="shared" si="22"/>
        <v>48.9</v>
      </c>
      <c r="K38" s="41">
        <f t="shared" si="22"/>
        <v>20</v>
      </c>
      <c r="L38" s="301">
        <f>L20</f>
        <v>5.3</v>
      </c>
      <c r="M38" s="301">
        <f t="shared" ref="M38:N38" si="25">M20</f>
        <v>6.2</v>
      </c>
      <c r="N38" s="301">
        <f t="shared" si="25"/>
        <v>5.5</v>
      </c>
      <c r="U38" s="309">
        <f>D19</f>
        <v>48.8</v>
      </c>
      <c r="V38" s="310">
        <f t="shared" ref="V38:W39" si="26">V19</f>
        <v>49.8</v>
      </c>
      <c r="W38" s="33">
        <f t="shared" si="26"/>
        <v>70</v>
      </c>
      <c r="X38" s="301">
        <f>X19</f>
        <v>5.6</v>
      </c>
      <c r="Y38" s="301">
        <f t="shared" ref="Y38:Z38" si="27">Y19</f>
        <v>5.8</v>
      </c>
      <c r="Z38" s="301">
        <f t="shared" si="27"/>
        <v>6</v>
      </c>
    </row>
    <row r="39" spans="1:26" hidden="1" x14ac:dyDescent="0.2">
      <c r="E39" s="206" t="s">
        <v>2</v>
      </c>
      <c r="F39" s="303"/>
      <c r="G39" s="303"/>
      <c r="H39" s="303"/>
      <c r="I39" s="55"/>
      <c r="J39" s="55"/>
      <c r="K39" s="55"/>
      <c r="L39" s="303">
        <f>SUM(L37:L38)</f>
        <v>10.9</v>
      </c>
      <c r="M39" s="303">
        <f t="shared" ref="M39:N39" si="28">SUM(M37:M38)</f>
        <v>12</v>
      </c>
      <c r="N39" s="303">
        <f t="shared" si="28"/>
        <v>11.5</v>
      </c>
      <c r="U39" s="309">
        <f>D20</f>
        <v>48.6</v>
      </c>
      <c r="V39" s="310">
        <f t="shared" si="26"/>
        <v>49.8</v>
      </c>
      <c r="W39" s="33">
        <f t="shared" si="26"/>
        <v>45</v>
      </c>
      <c r="X39" s="301">
        <f>X20</f>
        <v>5.3</v>
      </c>
      <c r="Y39" s="301">
        <f t="shared" ref="Y39:Z39" si="29">Y20</f>
        <v>6.2</v>
      </c>
      <c r="Z39" s="301">
        <f t="shared" si="29"/>
        <v>5.5</v>
      </c>
    </row>
    <row r="40" spans="1:26" hidden="1" x14ac:dyDescent="0.2">
      <c r="E40" s="206" t="s">
        <v>216</v>
      </c>
      <c r="F40" s="309"/>
      <c r="I40" s="303"/>
      <c r="J40" s="303"/>
      <c r="K40" s="303"/>
      <c r="L40" s="305">
        <f>L32-L39</f>
        <v>0</v>
      </c>
      <c r="M40" s="305">
        <f t="shared" ref="M40:N40" si="30">M32-M39</f>
        <v>0</v>
      </c>
      <c r="N40" s="305">
        <f t="shared" si="30"/>
        <v>0</v>
      </c>
      <c r="X40" s="303">
        <f>SUM(X35:X39)</f>
        <v>36.1</v>
      </c>
      <c r="Y40" s="303">
        <f t="shared" ref="Y40:Z40" si="31">SUM(Y35:Y39)</f>
        <v>37.200000000000003</v>
      </c>
      <c r="Z40" s="303">
        <f t="shared" si="31"/>
        <v>37.6</v>
      </c>
    </row>
    <row r="41" spans="1:26" s="55" customFormat="1" hidden="1" x14ac:dyDescent="0.2">
      <c r="A41" s="53"/>
      <c r="B41" s="53"/>
      <c r="M41" s="303"/>
      <c r="N41" s="303"/>
      <c r="U41" s="125"/>
      <c r="X41" s="305">
        <f>X31-X40</f>
        <v>0</v>
      </c>
      <c r="Y41" s="305">
        <f t="shared" ref="Y41:Z41" si="32">Y31-Y40</f>
        <v>0</v>
      </c>
      <c r="Z41" s="305">
        <f t="shared" si="32"/>
        <v>0</v>
      </c>
    </row>
    <row r="42" spans="1:26" hidden="1" x14ac:dyDescent="0.2">
      <c r="M42" s="305"/>
      <c r="N42" s="305"/>
      <c r="U42" s="55"/>
      <c r="Y42" s="305"/>
      <c r="Z42" s="305"/>
    </row>
    <row r="43" spans="1:26" hidden="1" x14ac:dyDescent="0.2">
      <c r="F43" s="305"/>
      <c r="G43" s="305"/>
      <c r="H43" s="305"/>
    </row>
    <row r="44" spans="1:26" hidden="1" x14ac:dyDescent="0.2"/>
  </sheetData>
  <mergeCells count="18">
    <mergeCell ref="A9:Z9"/>
    <mergeCell ref="F7:H7"/>
    <mergeCell ref="A6:A8"/>
    <mergeCell ref="B6:B8"/>
    <mergeCell ref="C6:H6"/>
    <mergeCell ref="U7:U8"/>
    <mergeCell ref="C7:C8"/>
    <mergeCell ref="I7:I8"/>
    <mergeCell ref="O7:O8"/>
    <mergeCell ref="X6:Z7"/>
    <mergeCell ref="U6:W6"/>
    <mergeCell ref="O6:Q6"/>
    <mergeCell ref="D7:E7"/>
    <mergeCell ref="J7:K7"/>
    <mergeCell ref="P7:Q7"/>
    <mergeCell ref="L6:N7"/>
    <mergeCell ref="R6:T7"/>
    <mergeCell ref="V7:W7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63"/>
  <sheetViews>
    <sheetView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DG55" sqref="DG55"/>
    </sheetView>
  </sheetViews>
  <sheetFormatPr defaultColWidth="0.85546875" defaultRowHeight="12.75" x14ac:dyDescent="0.2"/>
  <cols>
    <col min="1" max="1" width="8.7109375" style="126" customWidth="1"/>
    <col min="2" max="2" width="5.7109375" style="126" customWidth="1"/>
    <col min="3" max="4" width="5.7109375" style="208" customWidth="1"/>
    <col min="5" max="5" width="5.7109375" style="126" customWidth="1"/>
    <col min="6" max="7" width="5.7109375" style="208" customWidth="1"/>
    <col min="8" max="8" width="5.7109375" style="126" customWidth="1"/>
    <col min="9" max="10" width="5.7109375" style="208" customWidth="1"/>
    <col min="11" max="11" width="5.7109375" style="126" customWidth="1"/>
    <col min="12" max="13" width="5.7109375" style="208" customWidth="1"/>
    <col min="14" max="14" width="5.7109375" style="126" customWidth="1"/>
    <col min="15" max="16" width="5.7109375" style="208" customWidth="1"/>
    <col min="17" max="17" width="5.7109375" style="126" customWidth="1"/>
    <col min="18" max="19" width="5.7109375" style="208" customWidth="1"/>
    <col min="20" max="20" width="5.7109375" style="126" customWidth="1"/>
    <col min="21" max="22" width="5.7109375" style="208" customWidth="1"/>
    <col min="23" max="23" width="5.7109375" style="126" customWidth="1"/>
    <col min="24" max="25" width="5.7109375" style="208" customWidth="1"/>
    <col min="26" max="26" width="5.85546875" style="126" customWidth="1"/>
    <col min="27" max="28" width="5.7109375" style="208" customWidth="1"/>
    <col min="29" max="29" width="6.140625" style="126" customWidth="1"/>
    <col min="30" max="31" width="5.7109375" style="208" customWidth="1"/>
    <col min="32" max="32" width="5.7109375" style="126" customWidth="1"/>
    <col min="33" max="34" width="5.7109375" style="208" customWidth="1"/>
    <col min="35" max="35" width="5.7109375" style="126" customWidth="1"/>
    <col min="36" max="36" width="6.28515625" style="208" customWidth="1"/>
    <col min="37" max="37" width="5.7109375" style="208" customWidth="1"/>
    <col min="38" max="38" width="5.7109375" style="126" customWidth="1"/>
    <col min="39" max="40" width="5.7109375" style="208" customWidth="1"/>
    <col min="41" max="41" width="5.7109375" style="126" customWidth="1"/>
    <col min="42" max="43" width="5.7109375" style="208" customWidth="1"/>
    <col min="44" max="44" width="5.7109375" style="126" customWidth="1"/>
    <col min="45" max="46" width="5.7109375" style="208" customWidth="1"/>
    <col min="47" max="47" width="5.7109375" style="126" customWidth="1"/>
    <col min="48" max="49" width="5.7109375" style="208" customWidth="1"/>
    <col min="50" max="50" width="5.7109375" style="126" customWidth="1"/>
    <col min="51" max="52" width="5.7109375" style="208" customWidth="1"/>
    <col min="53" max="53" width="5.7109375" style="126" customWidth="1"/>
    <col min="54" max="55" width="5.7109375" style="208" customWidth="1"/>
    <col min="56" max="56" width="5.7109375" style="126" customWidth="1"/>
    <col min="57" max="58" width="5.7109375" style="208" customWidth="1"/>
    <col min="59" max="59" width="5.7109375" style="126" customWidth="1"/>
    <col min="60" max="61" width="5.7109375" style="208" customWidth="1"/>
    <col min="62" max="62" width="5.7109375" style="126" customWidth="1"/>
    <col min="63" max="64" width="5.7109375" style="208" customWidth="1"/>
    <col min="65" max="65" width="5.7109375" style="126" customWidth="1"/>
    <col min="66" max="67" width="5.7109375" style="208" customWidth="1"/>
    <col min="68" max="68" width="5.7109375" style="126" customWidth="1"/>
    <col min="69" max="70" width="5.7109375" style="208" customWidth="1"/>
    <col min="71" max="71" width="5.7109375" style="126" customWidth="1"/>
    <col min="72" max="73" width="5.7109375" style="208" customWidth="1"/>
    <col min="74" max="74" width="5.7109375" style="126" customWidth="1"/>
    <col min="75" max="76" width="5.7109375" style="208" customWidth="1"/>
    <col min="77" max="77" width="6.140625" style="126" customWidth="1"/>
    <col min="78" max="79" width="5.7109375" style="208" customWidth="1"/>
    <col min="80" max="80" width="5.7109375" style="126" customWidth="1"/>
    <col min="81" max="82" width="5.7109375" style="208" customWidth="1"/>
    <col min="83" max="83" width="5.7109375" style="126" customWidth="1"/>
    <col min="84" max="85" width="5.7109375" style="208" customWidth="1"/>
    <col min="86" max="86" width="5.7109375" style="126" customWidth="1"/>
    <col min="87" max="88" width="5.7109375" style="208" customWidth="1"/>
    <col min="89" max="89" width="5.7109375" style="126" customWidth="1"/>
    <col min="90" max="91" width="5.7109375" style="208" customWidth="1"/>
    <col min="92" max="92" width="5.7109375" style="126" customWidth="1"/>
    <col min="93" max="94" width="5.7109375" style="208" customWidth="1"/>
    <col min="95" max="95" width="5.7109375" style="126" customWidth="1"/>
    <col min="96" max="97" width="5.7109375" style="208" customWidth="1"/>
    <col min="98" max="98" width="7.7109375" style="269" customWidth="1"/>
    <col min="99" max="99" width="6.28515625" style="269" customWidth="1"/>
    <col min="100" max="100" width="6.140625" style="269" customWidth="1"/>
    <col min="101" max="103" width="4.7109375" style="269" customWidth="1"/>
    <col min="104" max="172" width="4.7109375" style="126" customWidth="1"/>
    <col min="173" max="16384" width="0.85546875" style="126"/>
  </cols>
  <sheetData>
    <row r="1" spans="1:102" x14ac:dyDescent="0.2">
      <c r="A1" s="380"/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  <c r="N1" s="380"/>
      <c r="O1" s="380"/>
      <c r="P1" s="380"/>
      <c r="Q1" s="380"/>
      <c r="R1" s="380"/>
      <c r="S1" s="380"/>
      <c r="T1" s="380"/>
      <c r="U1" s="380"/>
      <c r="V1" s="380"/>
      <c r="W1" s="380"/>
      <c r="X1" s="380"/>
      <c r="Y1" s="380"/>
      <c r="Z1" s="380"/>
      <c r="AA1" s="380"/>
      <c r="AB1" s="380"/>
      <c r="AC1" s="380"/>
      <c r="AD1" s="380"/>
      <c r="AE1" s="380"/>
      <c r="AF1" s="380"/>
      <c r="AG1" s="380"/>
      <c r="AH1" s="380"/>
      <c r="AI1" s="380"/>
      <c r="AJ1" s="380"/>
      <c r="AK1" s="380"/>
      <c r="AL1" s="380"/>
      <c r="AM1" s="380"/>
      <c r="AN1" s="380"/>
      <c r="AO1" s="380"/>
      <c r="AP1" s="380"/>
      <c r="AQ1" s="380"/>
      <c r="AR1" s="380"/>
      <c r="AS1" s="380"/>
      <c r="AT1" s="380"/>
      <c r="AU1" s="380"/>
      <c r="AV1" s="380"/>
      <c r="AW1" s="380"/>
      <c r="AX1" s="380"/>
      <c r="AY1" s="380"/>
      <c r="AZ1" s="380"/>
      <c r="BA1" s="380"/>
      <c r="BB1" s="380"/>
      <c r="BC1" s="380"/>
      <c r="BD1" s="380"/>
      <c r="BE1" s="380"/>
      <c r="BF1" s="380"/>
      <c r="BG1" s="380"/>
      <c r="BH1" s="380"/>
      <c r="BI1" s="380"/>
      <c r="BJ1" s="380"/>
      <c r="BK1" s="380"/>
      <c r="BL1" s="380"/>
      <c r="BM1" s="380"/>
      <c r="BN1" s="380"/>
      <c r="BO1" s="380"/>
      <c r="BP1" s="380"/>
      <c r="BQ1" s="380"/>
      <c r="BR1" s="380"/>
      <c r="BS1" s="380"/>
      <c r="BT1" s="380"/>
      <c r="BU1" s="380"/>
      <c r="BV1" s="380"/>
      <c r="BW1" s="380"/>
      <c r="BX1" s="380"/>
      <c r="BY1" s="380"/>
      <c r="BZ1" s="380"/>
      <c r="CA1" s="380"/>
      <c r="CB1" s="380"/>
      <c r="CC1" s="380"/>
      <c r="CD1" s="380"/>
      <c r="CE1" s="380"/>
      <c r="CF1" s="380"/>
      <c r="CG1" s="380"/>
      <c r="CH1" s="380"/>
      <c r="CI1" s="380"/>
      <c r="CJ1" s="380"/>
      <c r="CK1" s="380"/>
      <c r="CL1" s="380"/>
      <c r="CM1" s="380"/>
      <c r="CN1" s="380"/>
      <c r="CO1" s="380"/>
      <c r="CP1" s="380"/>
      <c r="CQ1" s="380"/>
      <c r="CR1" s="380"/>
      <c r="CS1" s="380"/>
    </row>
    <row r="2" spans="1:102" ht="3" customHeight="1" x14ac:dyDescent="0.2"/>
    <row r="3" spans="1:102" x14ac:dyDescent="0.2">
      <c r="A3" s="380" t="s">
        <v>5</v>
      </c>
      <c r="B3" s="380"/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80"/>
      <c r="P3" s="380"/>
      <c r="Q3" s="380"/>
      <c r="R3" s="380"/>
      <c r="S3" s="380"/>
      <c r="T3" s="380"/>
      <c r="U3" s="380"/>
      <c r="V3" s="380"/>
      <c r="W3" s="380"/>
      <c r="X3" s="380"/>
      <c r="Y3" s="380"/>
      <c r="Z3" s="380"/>
      <c r="AA3" s="380"/>
      <c r="AB3" s="380"/>
      <c r="AC3" s="380"/>
      <c r="AD3" s="380"/>
      <c r="AE3" s="380"/>
      <c r="AF3" s="380"/>
      <c r="AG3" s="380"/>
      <c r="AH3" s="380"/>
      <c r="AI3" s="380"/>
      <c r="AJ3" s="380"/>
      <c r="AK3" s="380"/>
      <c r="AL3" s="380"/>
      <c r="AM3" s="380"/>
      <c r="AN3" s="380"/>
      <c r="AO3" s="380"/>
      <c r="AP3" s="380"/>
      <c r="AQ3" s="380"/>
      <c r="AR3" s="380"/>
      <c r="AS3" s="380"/>
      <c r="AT3" s="380"/>
      <c r="AU3" s="380"/>
      <c r="AV3" s="380"/>
      <c r="AW3" s="380"/>
      <c r="AX3" s="380"/>
      <c r="AY3" s="380"/>
      <c r="AZ3" s="380"/>
      <c r="BA3" s="380"/>
      <c r="BB3" s="380"/>
      <c r="BC3" s="380"/>
      <c r="BD3" s="380"/>
      <c r="BE3" s="380"/>
      <c r="BF3" s="380"/>
      <c r="BG3" s="380"/>
      <c r="BH3" s="380"/>
      <c r="BI3" s="380"/>
      <c r="BJ3" s="380"/>
      <c r="BK3" s="380"/>
      <c r="BL3" s="380"/>
      <c r="BM3" s="380"/>
      <c r="BN3" s="380"/>
      <c r="BO3" s="380"/>
      <c r="BP3" s="380"/>
      <c r="BQ3" s="380"/>
      <c r="BR3" s="380"/>
      <c r="BS3" s="380"/>
      <c r="BT3" s="380"/>
      <c r="BU3" s="380"/>
      <c r="BV3" s="380"/>
      <c r="BW3" s="380"/>
      <c r="BX3" s="380"/>
      <c r="BY3" s="380"/>
      <c r="BZ3" s="380"/>
      <c r="CA3" s="380"/>
      <c r="CB3" s="380"/>
      <c r="CC3" s="380"/>
      <c r="CD3" s="380"/>
      <c r="CE3" s="380"/>
      <c r="CF3" s="380"/>
      <c r="CG3" s="380"/>
      <c r="CH3" s="380"/>
      <c r="CI3" s="380"/>
      <c r="CJ3" s="380"/>
      <c r="CK3" s="380"/>
      <c r="CL3" s="380"/>
      <c r="CM3" s="380"/>
      <c r="CN3" s="380"/>
      <c r="CO3" s="380"/>
      <c r="CP3" s="380"/>
      <c r="CQ3" s="380"/>
      <c r="CR3" s="380"/>
      <c r="CS3" s="380"/>
      <c r="CU3" s="120" t="s">
        <v>140</v>
      </c>
    </row>
    <row r="4" spans="1:102" x14ac:dyDescent="0.2">
      <c r="A4" s="184"/>
      <c r="B4" s="184"/>
      <c r="C4" s="214"/>
      <c r="D4" s="214"/>
      <c r="E4" s="184"/>
      <c r="F4" s="214"/>
      <c r="G4" s="214"/>
      <c r="H4" s="184"/>
      <c r="I4" s="214"/>
      <c r="J4" s="214"/>
      <c r="K4" s="184"/>
      <c r="L4" s="214"/>
      <c r="M4" s="214"/>
      <c r="N4" s="184"/>
      <c r="O4" s="214"/>
      <c r="P4" s="214"/>
      <c r="Q4" s="184"/>
      <c r="R4" s="214"/>
      <c r="S4" s="214"/>
      <c r="T4" s="184"/>
      <c r="U4" s="214"/>
      <c r="V4" s="214"/>
      <c r="W4" s="184"/>
      <c r="X4" s="214"/>
      <c r="Y4" s="214"/>
      <c r="Z4" s="184"/>
      <c r="AA4" s="214"/>
      <c r="AB4" s="214"/>
      <c r="AC4" s="184"/>
      <c r="AD4" s="214"/>
      <c r="AE4" s="214"/>
      <c r="AF4" s="184"/>
      <c r="AG4" s="214"/>
      <c r="AH4" s="214"/>
      <c r="AI4" s="184"/>
      <c r="AJ4" s="214"/>
      <c r="AK4" s="214"/>
      <c r="AL4" s="184"/>
      <c r="AM4" s="214"/>
      <c r="AN4" s="214"/>
      <c r="AO4" s="184"/>
      <c r="AP4" s="214"/>
      <c r="AQ4" s="214"/>
      <c r="AR4" s="184"/>
      <c r="AS4" s="214"/>
      <c r="AT4" s="214"/>
      <c r="AU4" s="184"/>
      <c r="AV4" s="214"/>
      <c r="AW4" s="214"/>
      <c r="AX4" s="184"/>
      <c r="AY4" s="214"/>
      <c r="AZ4" s="214"/>
      <c r="BA4" s="184"/>
      <c r="BB4" s="214"/>
      <c r="BC4" s="214"/>
      <c r="BD4" s="184"/>
      <c r="BE4" s="214"/>
      <c r="BF4" s="214"/>
      <c r="BG4" s="272"/>
      <c r="BH4" s="214"/>
      <c r="BI4" s="214"/>
      <c r="BJ4" s="236"/>
      <c r="BK4" s="214"/>
      <c r="BL4" s="214"/>
      <c r="BM4" s="236"/>
      <c r="BN4" s="214"/>
      <c r="BO4" s="214"/>
      <c r="BP4" s="236"/>
      <c r="BQ4" s="214"/>
      <c r="BR4" s="214"/>
      <c r="BS4" s="236"/>
      <c r="BT4" s="214"/>
      <c r="BU4" s="214"/>
      <c r="BV4" s="184"/>
      <c r="BW4" s="214"/>
      <c r="BX4" s="214"/>
      <c r="BY4" s="184"/>
      <c r="BZ4" s="214"/>
      <c r="CA4" s="214"/>
      <c r="CB4" s="184"/>
      <c r="CC4" s="214"/>
      <c r="CD4" s="214"/>
      <c r="CE4" s="184"/>
      <c r="CF4" s="214"/>
      <c r="CG4" s="214"/>
      <c r="CH4" s="184"/>
      <c r="CI4" s="214"/>
      <c r="CJ4" s="214"/>
      <c r="CK4" s="184"/>
      <c r="CL4" s="214"/>
      <c r="CM4" s="214"/>
      <c r="CN4" s="184"/>
      <c r="CO4" s="214"/>
      <c r="CP4" s="214"/>
      <c r="CQ4" s="184"/>
      <c r="CR4" s="214"/>
      <c r="CS4" s="214"/>
    </row>
    <row r="5" spans="1:102" ht="15" customHeight="1" x14ac:dyDescent="0.2">
      <c r="A5" s="42"/>
      <c r="B5" s="182" t="str">
        <f>'Сумма АЧР'!C10</f>
        <v>4-00</v>
      </c>
      <c r="C5" s="215" t="str">
        <f>'Сумма АЧР'!D10</f>
        <v>9-00</v>
      </c>
      <c r="D5" s="215" t="str">
        <f>'Сумма АЧР'!E10</f>
        <v>18-00</v>
      </c>
      <c r="E5" s="182" t="str">
        <f>B5</f>
        <v>4-00</v>
      </c>
      <c r="F5" s="215" t="str">
        <f t="shared" ref="F5:G5" si="0">C5</f>
        <v>9-00</v>
      </c>
      <c r="G5" s="215" t="str">
        <f t="shared" si="0"/>
        <v>18-00</v>
      </c>
      <c r="H5" s="182" t="str">
        <f>E5</f>
        <v>4-00</v>
      </c>
      <c r="I5" s="215" t="str">
        <f t="shared" ref="I5:CG5" si="1">F5</f>
        <v>9-00</v>
      </c>
      <c r="J5" s="215" t="str">
        <f t="shared" si="1"/>
        <v>18-00</v>
      </c>
      <c r="K5" s="182" t="str">
        <f t="shared" si="1"/>
        <v>4-00</v>
      </c>
      <c r="L5" s="215" t="str">
        <f t="shared" si="1"/>
        <v>9-00</v>
      </c>
      <c r="M5" s="215" t="str">
        <f t="shared" si="1"/>
        <v>18-00</v>
      </c>
      <c r="N5" s="182" t="str">
        <f t="shared" ref="N5" si="2">K5</f>
        <v>4-00</v>
      </c>
      <c r="O5" s="215" t="str">
        <f t="shared" ref="O5" si="3">L5</f>
        <v>9-00</v>
      </c>
      <c r="P5" s="215" t="str">
        <f t="shared" ref="P5" si="4">M5</f>
        <v>18-00</v>
      </c>
      <c r="Q5" s="182" t="str">
        <f t="shared" ref="Q5" si="5">N5</f>
        <v>4-00</v>
      </c>
      <c r="R5" s="215" t="str">
        <f t="shared" ref="R5" si="6">O5</f>
        <v>9-00</v>
      </c>
      <c r="S5" s="215" t="str">
        <f t="shared" ref="S5" si="7">P5</f>
        <v>18-00</v>
      </c>
      <c r="T5" s="182" t="str">
        <f t="shared" ref="T5" si="8">Q5</f>
        <v>4-00</v>
      </c>
      <c r="U5" s="215" t="str">
        <f t="shared" ref="U5" si="9">R5</f>
        <v>9-00</v>
      </c>
      <c r="V5" s="215" t="str">
        <f t="shared" ref="V5" si="10">S5</f>
        <v>18-00</v>
      </c>
      <c r="W5" s="182" t="str">
        <f t="shared" ref="W5" si="11">T5</f>
        <v>4-00</v>
      </c>
      <c r="X5" s="215" t="str">
        <f t="shared" ref="X5" si="12">U5</f>
        <v>9-00</v>
      </c>
      <c r="Y5" s="215" t="str">
        <f t="shared" ref="Y5" si="13">V5</f>
        <v>18-00</v>
      </c>
      <c r="Z5" s="182" t="str">
        <f t="shared" ref="Z5" si="14">W5</f>
        <v>4-00</v>
      </c>
      <c r="AA5" s="215" t="str">
        <f t="shared" ref="AA5" si="15">X5</f>
        <v>9-00</v>
      </c>
      <c r="AB5" s="215" t="str">
        <f t="shared" ref="AB5" si="16">Y5</f>
        <v>18-00</v>
      </c>
      <c r="AC5" s="182" t="str">
        <f t="shared" ref="AC5" si="17">Z5</f>
        <v>4-00</v>
      </c>
      <c r="AD5" s="215" t="str">
        <f t="shared" ref="AD5" si="18">AA5</f>
        <v>9-00</v>
      </c>
      <c r="AE5" s="215" t="str">
        <f t="shared" ref="AE5" si="19">AB5</f>
        <v>18-00</v>
      </c>
      <c r="AF5" s="182" t="str">
        <f>K5</f>
        <v>4-00</v>
      </c>
      <c r="AG5" s="215" t="str">
        <f>L5</f>
        <v>9-00</v>
      </c>
      <c r="AH5" s="215" t="str">
        <f>M5</f>
        <v>18-00</v>
      </c>
      <c r="AI5" s="182" t="str">
        <f>AF5</f>
        <v>4-00</v>
      </c>
      <c r="AJ5" s="215" t="str">
        <f t="shared" ref="AJ5:AK5" si="20">AG5</f>
        <v>9-00</v>
      </c>
      <c r="AK5" s="215" t="str">
        <f t="shared" si="20"/>
        <v>18-00</v>
      </c>
      <c r="AL5" s="182" t="str">
        <f>AI5</f>
        <v>4-00</v>
      </c>
      <c r="AM5" s="215" t="str">
        <f>AJ5</f>
        <v>9-00</v>
      </c>
      <c r="AN5" s="215" t="str">
        <f>AK5</f>
        <v>18-00</v>
      </c>
      <c r="AO5" s="182" t="str">
        <f t="shared" ref="AO5" si="21">AL5</f>
        <v>4-00</v>
      </c>
      <c r="AP5" s="215" t="str">
        <f t="shared" ref="AP5" si="22">AM5</f>
        <v>9-00</v>
      </c>
      <c r="AQ5" s="215" t="str">
        <f t="shared" ref="AQ5" si="23">AN5</f>
        <v>18-00</v>
      </c>
      <c r="AR5" s="182" t="str">
        <f t="shared" ref="AR5" si="24">AO5</f>
        <v>4-00</v>
      </c>
      <c r="AS5" s="215" t="str">
        <f t="shared" ref="AS5" si="25">AP5</f>
        <v>9-00</v>
      </c>
      <c r="AT5" s="215" t="str">
        <f t="shared" ref="AT5" si="26">AQ5</f>
        <v>18-00</v>
      </c>
      <c r="AU5" s="182" t="str">
        <f>AR5</f>
        <v>4-00</v>
      </c>
      <c r="AV5" s="215"/>
      <c r="AW5" s="215"/>
      <c r="AX5" s="182" t="str">
        <f>AR5</f>
        <v>4-00</v>
      </c>
      <c r="AY5" s="215"/>
      <c r="AZ5" s="215"/>
      <c r="BA5" s="182" t="str">
        <f>AF5</f>
        <v>4-00</v>
      </c>
      <c r="BB5" s="215" t="str">
        <f>AG5</f>
        <v>9-00</v>
      </c>
      <c r="BC5" s="215" t="str">
        <f>AH5</f>
        <v>18-00</v>
      </c>
      <c r="BD5" s="182" t="str">
        <f t="shared" si="1"/>
        <v>4-00</v>
      </c>
      <c r="BE5" s="215" t="str">
        <f t="shared" si="1"/>
        <v>9-00</v>
      </c>
      <c r="BF5" s="215" t="str">
        <f t="shared" si="1"/>
        <v>18-00</v>
      </c>
      <c r="BG5" s="268" t="str">
        <f t="shared" ref="BG5" si="27">BD5</f>
        <v>4-00</v>
      </c>
      <c r="BH5" s="215" t="str">
        <f t="shared" ref="BH5" si="28">BE5</f>
        <v>9-00</v>
      </c>
      <c r="BI5" s="215" t="str">
        <f t="shared" ref="BI5" si="29">BF5</f>
        <v>18-00</v>
      </c>
      <c r="BJ5" s="235" t="str">
        <f>BD5</f>
        <v>4-00</v>
      </c>
      <c r="BK5" s="235" t="str">
        <f>BE5</f>
        <v>9-00</v>
      </c>
      <c r="BL5" s="235" t="str">
        <f>BF5</f>
        <v>18-00</v>
      </c>
      <c r="BM5" s="235" t="str">
        <f t="shared" ref="BM5:BS5" si="30">BJ5</f>
        <v>4-00</v>
      </c>
      <c r="BN5" s="235" t="str">
        <f t="shared" si="30"/>
        <v>9-00</v>
      </c>
      <c r="BO5" s="235" t="str">
        <f t="shared" si="30"/>
        <v>18-00</v>
      </c>
      <c r="BP5" s="235" t="str">
        <f t="shared" si="30"/>
        <v>4-00</v>
      </c>
      <c r="BQ5" s="235" t="str">
        <f t="shared" si="30"/>
        <v>9-00</v>
      </c>
      <c r="BR5" s="235" t="str">
        <f t="shared" si="30"/>
        <v>18-00</v>
      </c>
      <c r="BS5" s="235" t="str">
        <f t="shared" si="30"/>
        <v>4-00</v>
      </c>
      <c r="BT5" s="215"/>
      <c r="BU5" s="215"/>
      <c r="BV5" s="182" t="str">
        <f>BD5</f>
        <v>4-00</v>
      </c>
      <c r="BW5" s="215" t="str">
        <f>BE5</f>
        <v>9-00</v>
      </c>
      <c r="BX5" s="215" t="str">
        <f>BF5</f>
        <v>18-00</v>
      </c>
      <c r="BY5" s="182" t="str">
        <f>BV5</f>
        <v>4-00</v>
      </c>
      <c r="BZ5" s="215" t="str">
        <f>BW5</f>
        <v>9-00</v>
      </c>
      <c r="CA5" s="215" t="str">
        <f>BX5</f>
        <v>18-00</v>
      </c>
      <c r="CB5" s="182" t="str">
        <f t="shared" si="1"/>
        <v>4-00</v>
      </c>
      <c r="CC5" s="215" t="str">
        <f t="shared" si="1"/>
        <v>9-00</v>
      </c>
      <c r="CD5" s="215" t="str">
        <f t="shared" si="1"/>
        <v>18-00</v>
      </c>
      <c r="CE5" s="182" t="str">
        <f t="shared" si="1"/>
        <v>4-00</v>
      </c>
      <c r="CF5" s="215" t="str">
        <f t="shared" si="1"/>
        <v>9-00</v>
      </c>
      <c r="CG5" s="215" t="str">
        <f t="shared" si="1"/>
        <v>18-00</v>
      </c>
      <c r="CH5" s="182" t="str">
        <f t="shared" ref="CH5" si="31">CE5</f>
        <v>4-00</v>
      </c>
      <c r="CI5" s="215" t="str">
        <f t="shared" ref="CI5" si="32">CF5</f>
        <v>9-00</v>
      </c>
      <c r="CJ5" s="215" t="str">
        <f t="shared" ref="CJ5" si="33">CG5</f>
        <v>18-00</v>
      </c>
      <c r="CK5" s="182" t="str">
        <f t="shared" ref="CK5" si="34">CH5</f>
        <v>4-00</v>
      </c>
      <c r="CL5" s="215" t="str">
        <f t="shared" ref="CL5" si="35">CI5</f>
        <v>9-00</v>
      </c>
      <c r="CM5" s="215" t="str">
        <f t="shared" ref="CM5" si="36">CJ5</f>
        <v>18-00</v>
      </c>
      <c r="CN5" s="182" t="str">
        <f t="shared" ref="CN5" si="37">CK5</f>
        <v>4-00</v>
      </c>
      <c r="CO5" s="215" t="str">
        <f t="shared" ref="CO5" si="38">CL5</f>
        <v>9-00</v>
      </c>
      <c r="CP5" s="215" t="str">
        <f t="shared" ref="CP5" si="39">CM5</f>
        <v>18-00</v>
      </c>
      <c r="CQ5" s="182" t="str">
        <f>CE5</f>
        <v>4-00</v>
      </c>
      <c r="CR5" s="215" t="str">
        <f>CF5</f>
        <v>9-00</v>
      </c>
      <c r="CS5" s="215" t="str">
        <f>CG5</f>
        <v>18-00</v>
      </c>
      <c r="CT5" s="268" t="str">
        <f t="shared" ref="CT5:CV5" si="40">CH5</f>
        <v>4-00</v>
      </c>
      <c r="CU5" s="215" t="str">
        <f t="shared" si="40"/>
        <v>9-00</v>
      </c>
      <c r="CV5" s="215" t="str">
        <f t="shared" si="40"/>
        <v>18-00</v>
      </c>
      <c r="CX5" s="122"/>
    </row>
    <row r="6" spans="1:102" ht="15.75" customHeight="1" x14ac:dyDescent="0.2">
      <c r="A6" s="381" t="s">
        <v>73</v>
      </c>
      <c r="B6" s="254" t="s">
        <v>89</v>
      </c>
      <c r="C6" s="231"/>
      <c r="D6" s="231"/>
      <c r="E6" s="231"/>
      <c r="F6" s="231"/>
      <c r="G6" s="231"/>
      <c r="H6" s="231"/>
      <c r="I6" s="231"/>
      <c r="J6" s="231"/>
      <c r="K6" s="231"/>
      <c r="L6" s="231"/>
      <c r="M6" s="231"/>
      <c r="N6" s="231"/>
      <c r="O6" s="231"/>
      <c r="P6" s="231"/>
      <c r="Q6" s="231"/>
      <c r="R6" s="231"/>
      <c r="S6" s="231"/>
      <c r="T6" s="231"/>
      <c r="U6" s="231"/>
      <c r="V6" s="23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1"/>
      <c r="BA6" s="231"/>
      <c r="BB6" s="231"/>
      <c r="BC6" s="231"/>
      <c r="BD6" s="231"/>
      <c r="BE6" s="231"/>
      <c r="BF6" s="231"/>
      <c r="BG6" s="279"/>
      <c r="BH6" s="279"/>
      <c r="BI6" s="279"/>
      <c r="BJ6" s="279"/>
      <c r="BK6" s="279"/>
      <c r="BL6" s="279"/>
      <c r="BM6" s="279"/>
      <c r="BN6" s="279"/>
      <c r="BO6" s="279"/>
      <c r="BP6" s="279"/>
      <c r="BQ6" s="279"/>
      <c r="BR6" s="279"/>
      <c r="BS6" s="279"/>
      <c r="BT6" s="279"/>
      <c r="BU6" s="279"/>
      <c r="BV6" s="279"/>
      <c r="BW6" s="279"/>
      <c r="BX6" s="279"/>
      <c r="BY6" s="279"/>
      <c r="BZ6" s="279"/>
      <c r="CA6" s="279"/>
      <c r="CB6" s="279"/>
      <c r="CC6" s="279"/>
      <c r="CD6" s="279"/>
      <c r="CE6" s="279"/>
      <c r="CF6" s="279"/>
      <c r="CG6" s="279"/>
      <c r="CH6" s="279"/>
      <c r="CI6" s="279"/>
      <c r="CJ6" s="279"/>
      <c r="CK6" s="279"/>
      <c r="CL6" s="279"/>
      <c r="CM6" s="279"/>
      <c r="CN6" s="279"/>
      <c r="CO6" s="279"/>
      <c r="CP6" s="279"/>
      <c r="CQ6" s="279"/>
      <c r="CR6" s="280"/>
      <c r="CS6" s="281"/>
      <c r="CT6" s="291"/>
      <c r="CU6" s="291"/>
      <c r="CV6" s="291"/>
    </row>
    <row r="7" spans="1:102" ht="20.25" customHeight="1" x14ac:dyDescent="0.2">
      <c r="A7" s="381"/>
      <c r="B7" s="373" t="s">
        <v>76</v>
      </c>
      <c r="C7" s="374"/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4"/>
      <c r="Y7" s="374"/>
      <c r="Z7" s="374"/>
      <c r="AA7" s="374"/>
      <c r="AB7" s="374"/>
      <c r="AC7" s="374"/>
      <c r="AD7" s="374"/>
      <c r="AE7" s="374"/>
      <c r="AF7" s="374"/>
      <c r="AG7" s="374"/>
      <c r="AH7" s="374"/>
      <c r="AI7" s="374"/>
      <c r="AJ7" s="374"/>
      <c r="AK7" s="374"/>
      <c r="AL7" s="374"/>
      <c r="AM7" s="374"/>
      <c r="AN7" s="374"/>
      <c r="AO7" s="374"/>
      <c r="AP7" s="374"/>
      <c r="AQ7" s="374"/>
      <c r="AR7" s="374"/>
      <c r="AS7" s="374"/>
      <c r="AT7" s="374"/>
      <c r="AU7" s="374"/>
      <c r="AV7" s="374"/>
      <c r="AW7" s="374"/>
      <c r="AX7" s="374"/>
      <c r="AY7" s="374"/>
      <c r="AZ7" s="374"/>
      <c r="BA7" s="374"/>
      <c r="BB7" s="374"/>
      <c r="BC7" s="374"/>
      <c r="BD7" s="374"/>
      <c r="BE7" s="374"/>
      <c r="BF7" s="375"/>
      <c r="BG7" s="270"/>
      <c r="BH7" s="271"/>
      <c r="BI7" s="271"/>
      <c r="BJ7" s="271"/>
      <c r="BK7" s="271"/>
      <c r="BL7" s="271"/>
      <c r="BM7" s="271"/>
      <c r="BN7" s="271"/>
      <c r="BO7" s="271"/>
      <c r="BP7" s="271"/>
      <c r="BQ7" s="271"/>
      <c r="BR7" s="271"/>
      <c r="BS7" s="271"/>
      <c r="BT7" s="271"/>
      <c r="BU7" s="271"/>
      <c r="BV7" s="231" t="s">
        <v>77</v>
      </c>
      <c r="BW7" s="231"/>
      <c r="BX7" s="231"/>
      <c r="BY7" s="231"/>
      <c r="BZ7" s="231"/>
      <c r="CA7" s="231"/>
      <c r="CB7" s="231"/>
      <c r="CC7" s="231"/>
      <c r="CD7" s="231"/>
      <c r="CE7" s="231"/>
      <c r="CF7" s="231"/>
      <c r="CG7" s="231"/>
      <c r="CH7" s="231"/>
      <c r="CI7" s="231"/>
      <c r="CJ7" s="231"/>
      <c r="CK7" s="231"/>
      <c r="CL7" s="231"/>
      <c r="CM7" s="231"/>
      <c r="CN7" s="231"/>
      <c r="CO7" s="231"/>
      <c r="CP7" s="231"/>
      <c r="CQ7" s="231"/>
      <c r="CR7" s="255"/>
      <c r="CS7" s="256"/>
      <c r="CT7" s="292"/>
      <c r="CU7" s="292"/>
      <c r="CV7" s="292"/>
    </row>
    <row r="8" spans="1:102" ht="28.5" customHeight="1" x14ac:dyDescent="0.2">
      <c r="A8" s="381"/>
      <c r="B8" s="382" t="s">
        <v>78</v>
      </c>
      <c r="C8" s="382"/>
      <c r="D8" s="382"/>
      <c r="E8" s="382" t="s">
        <v>79</v>
      </c>
      <c r="F8" s="382"/>
      <c r="G8" s="382"/>
      <c r="H8" s="382" t="s">
        <v>80</v>
      </c>
      <c r="I8" s="382"/>
      <c r="J8" s="382"/>
      <c r="K8" s="382" t="s">
        <v>81</v>
      </c>
      <c r="L8" s="382"/>
      <c r="M8" s="382"/>
      <c r="N8" s="373" t="s">
        <v>82</v>
      </c>
      <c r="O8" s="374"/>
      <c r="P8" s="375"/>
      <c r="Q8" s="373" t="s">
        <v>83</v>
      </c>
      <c r="R8" s="374"/>
      <c r="S8" s="375"/>
      <c r="T8" s="373" t="s">
        <v>84</v>
      </c>
      <c r="U8" s="374"/>
      <c r="V8" s="375"/>
      <c r="W8" s="373" t="s">
        <v>85</v>
      </c>
      <c r="X8" s="374"/>
      <c r="Y8" s="375"/>
      <c r="Z8" s="373" t="s">
        <v>86</v>
      </c>
      <c r="AA8" s="374"/>
      <c r="AB8" s="375"/>
      <c r="AC8" s="373" t="s">
        <v>87</v>
      </c>
      <c r="AD8" s="374"/>
      <c r="AE8" s="375"/>
      <c r="AF8" s="382" t="s">
        <v>88</v>
      </c>
      <c r="AG8" s="382"/>
      <c r="AH8" s="382"/>
      <c r="AI8" s="373" t="s">
        <v>90</v>
      </c>
      <c r="AJ8" s="374"/>
      <c r="AK8" s="375"/>
      <c r="AL8" s="373" t="s">
        <v>91</v>
      </c>
      <c r="AM8" s="374"/>
      <c r="AN8" s="375"/>
      <c r="AO8" s="373" t="s">
        <v>92</v>
      </c>
      <c r="AP8" s="374"/>
      <c r="AQ8" s="375"/>
      <c r="AR8" s="373" t="s">
        <v>93</v>
      </c>
      <c r="AS8" s="374"/>
      <c r="AT8" s="375"/>
      <c r="AU8" s="373" t="s">
        <v>94</v>
      </c>
      <c r="AV8" s="374"/>
      <c r="AW8" s="375"/>
      <c r="AX8" s="373" t="s">
        <v>95</v>
      </c>
      <c r="AY8" s="374"/>
      <c r="AZ8" s="375"/>
      <c r="BA8" s="382">
        <v>15</v>
      </c>
      <c r="BB8" s="382"/>
      <c r="BC8" s="382"/>
      <c r="BD8" s="382">
        <v>10</v>
      </c>
      <c r="BE8" s="382"/>
      <c r="BF8" s="382"/>
      <c r="BG8" s="449">
        <v>65</v>
      </c>
      <c r="BH8" s="450"/>
      <c r="BI8" s="451"/>
      <c r="BJ8" s="449">
        <v>60</v>
      </c>
      <c r="BK8" s="450"/>
      <c r="BL8" s="451"/>
      <c r="BM8" s="449">
        <v>55</v>
      </c>
      <c r="BN8" s="450"/>
      <c r="BO8" s="451"/>
      <c r="BP8" s="449">
        <v>50</v>
      </c>
      <c r="BQ8" s="450"/>
      <c r="BR8" s="451"/>
      <c r="BS8" s="449">
        <v>45</v>
      </c>
      <c r="BT8" s="450"/>
      <c r="BU8" s="451"/>
      <c r="BV8" s="449">
        <v>40</v>
      </c>
      <c r="BW8" s="450"/>
      <c r="BX8" s="451"/>
      <c r="BY8" s="452">
        <v>35</v>
      </c>
      <c r="BZ8" s="452"/>
      <c r="CA8" s="452"/>
      <c r="CB8" s="452">
        <v>30</v>
      </c>
      <c r="CC8" s="452"/>
      <c r="CD8" s="452"/>
      <c r="CE8" s="452">
        <v>25</v>
      </c>
      <c r="CF8" s="452"/>
      <c r="CG8" s="452"/>
      <c r="CH8" s="449">
        <v>20</v>
      </c>
      <c r="CI8" s="450"/>
      <c r="CJ8" s="451"/>
      <c r="CK8" s="449">
        <v>15</v>
      </c>
      <c r="CL8" s="450"/>
      <c r="CM8" s="451"/>
      <c r="CN8" s="449">
        <v>10</v>
      </c>
      <c r="CO8" s="450"/>
      <c r="CP8" s="451"/>
      <c r="CQ8" s="452"/>
      <c r="CR8" s="452"/>
      <c r="CS8" s="452"/>
      <c r="CT8" s="292"/>
      <c r="CU8" s="329"/>
      <c r="CV8" s="329"/>
    </row>
    <row r="9" spans="1:102" ht="12.75" customHeight="1" x14ac:dyDescent="0.2">
      <c r="A9" s="185" t="s">
        <v>75</v>
      </c>
      <c r="B9" s="84">
        <f>H36+O36+AC36+AJ36</f>
        <v>13.6</v>
      </c>
      <c r="C9" s="311">
        <f t="shared" ref="C9:D9" si="41">I36+P36+AD36+AK36</f>
        <v>15.7</v>
      </c>
      <c r="D9" s="311">
        <f t="shared" si="41"/>
        <v>15.6</v>
      </c>
      <c r="E9" s="84">
        <f>O37+AC37</f>
        <v>10.9</v>
      </c>
      <c r="F9" s="311">
        <f t="shared" ref="F9:G9" si="42">P37+AD37</f>
        <v>11.8</v>
      </c>
      <c r="G9" s="311">
        <f t="shared" si="42"/>
        <v>11.5</v>
      </c>
      <c r="H9" s="84">
        <f>H37+AJ37+AC38</f>
        <v>14.9</v>
      </c>
      <c r="I9" s="311">
        <f t="shared" ref="I9:J9" si="43">I37+AK37+AD38</f>
        <v>16.899999999999999</v>
      </c>
      <c r="J9" s="311">
        <f t="shared" si="43"/>
        <v>15.9</v>
      </c>
      <c r="K9" s="181"/>
      <c r="L9" s="217"/>
      <c r="M9" s="217"/>
      <c r="N9" s="181"/>
      <c r="O9" s="217"/>
      <c r="P9" s="217"/>
      <c r="Q9" s="181"/>
      <c r="R9" s="217"/>
      <c r="S9" s="217"/>
      <c r="T9" s="181"/>
      <c r="U9" s="217"/>
      <c r="V9" s="217"/>
      <c r="W9" s="181"/>
      <c r="X9" s="217"/>
      <c r="Y9" s="217"/>
      <c r="Z9" s="181"/>
      <c r="AA9" s="217"/>
      <c r="AB9" s="217"/>
      <c r="AC9" s="181"/>
      <c r="AD9" s="217"/>
      <c r="AE9" s="217"/>
      <c r="AF9" s="181"/>
      <c r="AG9" s="217"/>
      <c r="AH9" s="217"/>
      <c r="AI9" s="181"/>
      <c r="AJ9" s="217"/>
      <c r="AK9" s="217"/>
      <c r="AL9" s="181"/>
      <c r="AM9" s="217"/>
      <c r="AN9" s="217"/>
      <c r="AO9" s="181"/>
      <c r="AP9" s="217"/>
      <c r="AQ9" s="217"/>
      <c r="AR9" s="181"/>
      <c r="AS9" s="217"/>
      <c r="AT9" s="217"/>
      <c r="AU9" s="199"/>
      <c r="AV9" s="226"/>
      <c r="AW9" s="226"/>
      <c r="AX9" s="181"/>
      <c r="AY9" s="217"/>
      <c r="AZ9" s="217"/>
      <c r="BA9" s="181"/>
      <c r="BB9" s="217"/>
      <c r="BC9" s="217"/>
      <c r="BD9" s="181"/>
      <c r="BE9" s="217"/>
      <c r="BF9" s="217"/>
      <c r="BG9" s="267"/>
      <c r="BH9" s="217"/>
      <c r="BI9" s="217"/>
      <c r="BJ9" s="234"/>
      <c r="BK9" s="217"/>
      <c r="BL9" s="217"/>
      <c r="BM9" s="234"/>
      <c r="BN9" s="217"/>
      <c r="BO9" s="217"/>
      <c r="BP9" s="234"/>
      <c r="BQ9" s="217"/>
      <c r="BR9" s="217"/>
      <c r="BS9" s="234"/>
      <c r="BT9" s="217"/>
      <c r="BU9" s="217"/>
      <c r="BV9" s="181"/>
      <c r="BW9" s="217"/>
      <c r="BX9" s="217"/>
      <c r="BY9" s="187"/>
      <c r="BZ9" s="217"/>
      <c r="CA9" s="217"/>
      <c r="CB9" s="181"/>
      <c r="CC9" s="217"/>
      <c r="CD9" s="217"/>
      <c r="CE9" s="181"/>
      <c r="CF9" s="217"/>
      <c r="CG9" s="217"/>
      <c r="CH9" s="181"/>
      <c r="CI9" s="217"/>
      <c r="CJ9" s="217"/>
      <c r="CK9" s="181"/>
      <c r="CL9" s="217"/>
      <c r="CM9" s="217"/>
      <c r="CN9" s="181"/>
      <c r="CO9" s="217"/>
      <c r="CP9" s="217"/>
      <c r="CQ9" s="181"/>
      <c r="CR9" s="221"/>
      <c r="CS9" s="221"/>
      <c r="CT9" s="108">
        <f>B9+E9+H9+K9+N9+Q9+T9+W9+Z9+AC9+AF9+AI9+AL9+AO9+AR9+AU9+AX9+BA9+BD9+BG9+BJ9+BM9+BP9+BS9+BV9+BY9+CB9+CE9+CH9+CK9+CN9+CQ9</f>
        <v>39.4</v>
      </c>
      <c r="CU9" s="108">
        <f t="shared" ref="CU9:CV24" si="44">C9+F9+I9+L9+O9+R9+U9+X9+AA9+AD9+AG9+AJ9+AM9+AP9+AS9+AV9+AY9+BB9+BE9+BH9+BK9+BN9+BQ9+BT9+BW9+BZ9+CC9+CF9+CI9+CL9+CO9+CR9</f>
        <v>44.4</v>
      </c>
      <c r="CV9" s="108">
        <f t="shared" si="44"/>
        <v>43</v>
      </c>
    </row>
    <row r="10" spans="1:102" ht="12.75" customHeight="1" x14ac:dyDescent="0.2">
      <c r="A10" s="185" t="s">
        <v>74</v>
      </c>
      <c r="B10" s="181"/>
      <c r="C10" s="217"/>
      <c r="D10" s="217"/>
      <c r="E10" s="84"/>
      <c r="F10" s="218"/>
      <c r="G10" s="218"/>
      <c r="H10" s="84"/>
      <c r="I10" s="218"/>
      <c r="J10" s="218"/>
      <c r="K10" s="84">
        <f>H38</f>
        <v>20</v>
      </c>
      <c r="L10" s="311">
        <f t="shared" ref="L10:M10" si="45">I38</f>
        <v>25.2</v>
      </c>
      <c r="M10" s="311">
        <f t="shared" si="45"/>
        <v>23</v>
      </c>
      <c r="N10" s="84">
        <f>H39+AJ38</f>
        <v>21.4</v>
      </c>
      <c r="O10" s="311">
        <f t="shared" ref="O10:P10" si="46">I39+AK38</f>
        <v>20.9</v>
      </c>
      <c r="P10" s="311">
        <f t="shared" si="46"/>
        <v>21.7</v>
      </c>
      <c r="Q10" s="181"/>
      <c r="R10" s="217"/>
      <c r="S10" s="217"/>
      <c r="T10" s="181"/>
      <c r="U10" s="217"/>
      <c r="V10" s="217"/>
      <c r="W10" s="181"/>
      <c r="X10" s="217"/>
      <c r="Y10" s="217"/>
      <c r="Z10" s="181"/>
      <c r="AA10" s="217"/>
      <c r="AB10" s="217"/>
      <c r="AC10" s="181"/>
      <c r="AD10" s="217"/>
      <c r="AE10" s="217"/>
      <c r="AF10" s="181"/>
      <c r="AG10" s="217"/>
      <c r="AH10" s="217"/>
      <c r="AI10" s="181"/>
      <c r="AJ10" s="217"/>
      <c r="AK10" s="217"/>
      <c r="AL10" s="181"/>
      <c r="AM10" s="217"/>
      <c r="AN10" s="217"/>
      <c r="AO10" s="181"/>
      <c r="AP10" s="217"/>
      <c r="AQ10" s="217"/>
      <c r="AR10" s="181"/>
      <c r="AS10" s="217"/>
      <c r="AT10" s="217"/>
      <c r="AU10" s="199"/>
      <c r="AV10" s="226"/>
      <c r="AW10" s="226"/>
      <c r="AX10" s="181"/>
      <c r="AY10" s="217"/>
      <c r="AZ10" s="217"/>
      <c r="BA10" s="181"/>
      <c r="BB10" s="217"/>
      <c r="BC10" s="217"/>
      <c r="BD10" s="181"/>
      <c r="BE10" s="217"/>
      <c r="BF10" s="217"/>
      <c r="BG10" s="267"/>
      <c r="BH10" s="217"/>
      <c r="BI10" s="217"/>
      <c r="BJ10" s="234"/>
      <c r="BK10" s="217"/>
      <c r="BL10" s="217"/>
      <c r="BM10" s="234"/>
      <c r="BN10" s="217"/>
      <c r="BO10" s="217"/>
      <c r="BP10" s="234"/>
      <c r="BQ10" s="217"/>
      <c r="BR10" s="217"/>
      <c r="BS10" s="234"/>
      <c r="BT10" s="217"/>
      <c r="BU10" s="217"/>
      <c r="BV10" s="181"/>
      <c r="BW10" s="217"/>
      <c r="BX10" s="217"/>
      <c r="BY10" s="187"/>
      <c r="BZ10" s="217"/>
      <c r="CA10" s="217"/>
      <c r="CB10" s="181"/>
      <c r="CC10" s="217"/>
      <c r="CD10" s="217"/>
      <c r="CE10" s="181"/>
      <c r="CF10" s="217"/>
      <c r="CG10" s="217"/>
      <c r="CH10" s="181"/>
      <c r="CI10" s="217"/>
      <c r="CJ10" s="217"/>
      <c r="CK10" s="181"/>
      <c r="CL10" s="217"/>
      <c r="CM10" s="217"/>
      <c r="CN10" s="181"/>
      <c r="CO10" s="217"/>
      <c r="CP10" s="217"/>
      <c r="CQ10" s="181"/>
      <c r="CR10" s="221"/>
      <c r="CS10" s="221"/>
      <c r="CT10" s="108">
        <f t="shared" ref="CT10:CT30" si="47">B10+E10+H10+K10+N10+Q10+T10+W10+Z10+AC10+AF10+AI10+AL10+AO10+AR10+AU10+AX10+BA10+BD10+BG10+BJ10+BM10+BP10+BS10+BV10+BY10+CB10+CE10+CH10+CK10+CN10+CQ10</f>
        <v>41.4</v>
      </c>
      <c r="CU10" s="108">
        <f t="shared" si="44"/>
        <v>46.1</v>
      </c>
      <c r="CV10" s="108">
        <f t="shared" si="44"/>
        <v>44.7</v>
      </c>
    </row>
    <row r="11" spans="1:102" ht="12.75" customHeight="1" x14ac:dyDescent="0.2">
      <c r="A11" s="186" t="s">
        <v>39</v>
      </c>
      <c r="B11" s="84"/>
      <c r="C11" s="218"/>
      <c r="D11" s="218"/>
      <c r="E11" s="84"/>
      <c r="F11" s="218"/>
      <c r="G11" s="217"/>
      <c r="H11" s="181"/>
      <c r="I11" s="217"/>
      <c r="J11" s="217"/>
      <c r="K11" s="84"/>
      <c r="L11" s="217"/>
      <c r="M11" s="217"/>
      <c r="N11" s="84"/>
      <c r="O11" s="218"/>
      <c r="P11" s="218"/>
      <c r="Q11" s="181">
        <f>H40+AC39</f>
        <v>11.1</v>
      </c>
      <c r="R11" s="293">
        <f t="shared" ref="R11:S11" si="48">I40+AD39</f>
        <v>13.8</v>
      </c>
      <c r="S11" s="293">
        <f t="shared" si="48"/>
        <v>13.4</v>
      </c>
      <c r="T11" s="84">
        <f>H41+AC40+AJ39</f>
        <v>13.4</v>
      </c>
      <c r="U11" s="311">
        <f t="shared" ref="U11:V11" si="49">I41+AD40+AK39</f>
        <v>14.8</v>
      </c>
      <c r="V11" s="311">
        <f t="shared" si="49"/>
        <v>14.7</v>
      </c>
      <c r="W11" s="181"/>
      <c r="X11" s="217"/>
      <c r="Y11" s="217"/>
      <c r="Z11" s="181"/>
      <c r="AA11" s="217"/>
      <c r="AB11" s="217"/>
      <c r="AC11" s="181"/>
      <c r="AD11" s="217"/>
      <c r="AE11" s="217"/>
      <c r="AF11" s="181"/>
      <c r="AG11" s="217"/>
      <c r="AH11" s="217"/>
      <c r="AI11" s="181"/>
      <c r="AJ11" s="217"/>
      <c r="AK11" s="217"/>
      <c r="AL11" s="181"/>
      <c r="AM11" s="217"/>
      <c r="AN11" s="217"/>
      <c r="AO11" s="181"/>
      <c r="AP11" s="217"/>
      <c r="AQ11" s="217"/>
      <c r="AR11" s="181"/>
      <c r="AS11" s="217"/>
      <c r="AT11" s="217"/>
      <c r="AU11" s="199"/>
      <c r="AV11" s="226"/>
      <c r="AW11" s="226"/>
      <c r="AX11" s="181"/>
      <c r="AY11" s="217"/>
      <c r="AZ11" s="217"/>
      <c r="BA11" s="181"/>
      <c r="BB11" s="217"/>
      <c r="BC11" s="217"/>
      <c r="BD11" s="181"/>
      <c r="BE11" s="217"/>
      <c r="BF11" s="217"/>
      <c r="BG11" s="267"/>
      <c r="BH11" s="217"/>
      <c r="BI11" s="217"/>
      <c r="BJ11" s="234"/>
      <c r="BK11" s="217"/>
      <c r="BL11" s="217"/>
      <c r="BM11" s="234"/>
      <c r="BN11" s="217"/>
      <c r="BO11" s="217"/>
      <c r="BP11" s="234"/>
      <c r="BQ11" s="217"/>
      <c r="BR11" s="217"/>
      <c r="BS11" s="234"/>
      <c r="BT11" s="217"/>
      <c r="BU11" s="217"/>
      <c r="BV11" s="181"/>
      <c r="BW11" s="217"/>
      <c r="BX11" s="217"/>
      <c r="BY11" s="187"/>
      <c r="BZ11" s="217"/>
      <c r="CA11" s="217"/>
      <c r="CB11" s="181"/>
      <c r="CC11" s="217"/>
      <c r="CD11" s="217"/>
      <c r="CE11" s="181"/>
      <c r="CF11" s="217"/>
      <c r="CG11" s="217"/>
      <c r="CH11" s="181"/>
      <c r="CI11" s="217"/>
      <c r="CJ11" s="217"/>
      <c r="CK11" s="181"/>
      <c r="CL11" s="217"/>
      <c r="CM11" s="217"/>
      <c r="CN11" s="181"/>
      <c r="CO11" s="217"/>
      <c r="CP11" s="217"/>
      <c r="CQ11" s="181"/>
      <c r="CR11" s="217"/>
      <c r="CS11" s="217"/>
      <c r="CT11" s="108">
        <f t="shared" si="47"/>
        <v>24.5</v>
      </c>
      <c r="CU11" s="108">
        <f t="shared" si="44"/>
        <v>28.6</v>
      </c>
      <c r="CV11" s="108">
        <f t="shared" si="44"/>
        <v>28.1</v>
      </c>
    </row>
    <row r="12" spans="1:102" ht="12.75" customHeight="1" x14ac:dyDescent="0.2">
      <c r="A12" s="186" t="s">
        <v>40</v>
      </c>
      <c r="B12" s="84"/>
      <c r="C12" s="218"/>
      <c r="D12" s="218"/>
      <c r="E12" s="42"/>
      <c r="F12" s="219"/>
      <c r="G12" s="219"/>
      <c r="H12" s="84"/>
      <c r="I12" s="217"/>
      <c r="J12" s="217"/>
      <c r="K12" s="84"/>
      <c r="L12" s="218"/>
      <c r="M12" s="218"/>
      <c r="N12" s="84"/>
      <c r="O12" s="218"/>
      <c r="P12" s="218"/>
      <c r="Q12" s="84"/>
      <c r="R12" s="218"/>
      <c r="S12" s="218"/>
      <c r="T12" s="84"/>
      <c r="U12" s="218"/>
      <c r="V12" s="218"/>
      <c r="W12" s="84">
        <f>H42+V36</f>
        <v>15.6</v>
      </c>
      <c r="X12" s="311">
        <f t="shared" ref="X12:Y12" si="50">I42+W36</f>
        <v>17.5</v>
      </c>
      <c r="Y12" s="311">
        <f t="shared" si="50"/>
        <v>18.5</v>
      </c>
      <c r="Z12" s="84">
        <f>H43+V37+AC41</f>
        <v>15.6</v>
      </c>
      <c r="AA12" s="311">
        <f t="shared" ref="AA12:AB12" si="51">I43+W37+AD41</f>
        <v>19.899999999999999</v>
      </c>
      <c r="AB12" s="311">
        <f t="shared" si="51"/>
        <v>18.899999999999999</v>
      </c>
      <c r="AC12" s="84"/>
      <c r="AD12" s="218"/>
      <c r="AE12" s="218"/>
      <c r="AF12" s="181"/>
      <c r="AG12" s="217"/>
      <c r="AH12" s="217"/>
      <c r="AI12" s="181"/>
      <c r="AJ12" s="217"/>
      <c r="AK12" s="217"/>
      <c r="AL12" s="181"/>
      <c r="AM12" s="217"/>
      <c r="AN12" s="217"/>
      <c r="AO12" s="181"/>
      <c r="AP12" s="217"/>
      <c r="AQ12" s="217"/>
      <c r="AR12" s="181"/>
      <c r="AS12" s="217"/>
      <c r="AT12" s="217"/>
      <c r="AU12" s="199"/>
      <c r="AV12" s="226"/>
      <c r="AW12" s="226"/>
      <c r="AX12" s="181"/>
      <c r="AY12" s="217"/>
      <c r="AZ12" s="217"/>
      <c r="BA12" s="181"/>
      <c r="BB12" s="217"/>
      <c r="BC12" s="217"/>
      <c r="BD12" s="181"/>
      <c r="BE12" s="217"/>
      <c r="BF12" s="217"/>
      <c r="BG12" s="267"/>
      <c r="BH12" s="217"/>
      <c r="BI12" s="217"/>
      <c r="BJ12" s="234"/>
      <c r="BK12" s="217"/>
      <c r="BL12" s="217"/>
      <c r="BM12" s="234"/>
      <c r="BN12" s="217"/>
      <c r="BO12" s="217"/>
      <c r="BP12" s="234"/>
      <c r="BQ12" s="217"/>
      <c r="BR12" s="217"/>
      <c r="BS12" s="234"/>
      <c r="BT12" s="217"/>
      <c r="BU12" s="217"/>
      <c r="BV12" s="181"/>
      <c r="BW12" s="217"/>
      <c r="BX12" s="217"/>
      <c r="BY12" s="187"/>
      <c r="BZ12" s="217"/>
      <c r="CA12" s="217"/>
      <c r="CB12" s="181"/>
      <c r="CC12" s="217"/>
      <c r="CD12" s="217"/>
      <c r="CE12" s="181"/>
      <c r="CF12" s="217"/>
      <c r="CG12" s="217"/>
      <c r="CH12" s="181"/>
      <c r="CI12" s="217"/>
      <c r="CJ12" s="217"/>
      <c r="CK12" s="181"/>
      <c r="CL12" s="217"/>
      <c r="CM12" s="217"/>
      <c r="CN12" s="181"/>
      <c r="CO12" s="217"/>
      <c r="CP12" s="217"/>
      <c r="CQ12" s="181"/>
      <c r="CR12" s="217"/>
      <c r="CS12" s="217"/>
      <c r="CT12" s="108">
        <f t="shared" si="47"/>
        <v>31.2</v>
      </c>
      <c r="CU12" s="108">
        <f t="shared" si="44"/>
        <v>37.4</v>
      </c>
      <c r="CV12" s="108">
        <f t="shared" si="44"/>
        <v>37.4</v>
      </c>
    </row>
    <row r="13" spans="1:102" ht="12.75" customHeight="1" x14ac:dyDescent="0.2">
      <c r="A13" s="186" t="s">
        <v>41</v>
      </c>
      <c r="B13" s="181"/>
      <c r="C13" s="217"/>
      <c r="D13" s="217"/>
      <c r="E13" s="42"/>
      <c r="F13" s="219"/>
      <c r="G13" s="219"/>
      <c r="H13" s="181"/>
      <c r="I13" s="217"/>
      <c r="J13" s="217"/>
      <c r="K13" s="84"/>
      <c r="L13" s="218"/>
      <c r="M13" s="218"/>
      <c r="N13" s="84"/>
      <c r="O13" s="218"/>
      <c r="P13" s="218"/>
      <c r="Q13" s="84"/>
      <c r="R13" s="218"/>
      <c r="S13" s="218"/>
      <c r="T13" s="84"/>
      <c r="U13" s="218"/>
      <c r="V13" s="218"/>
      <c r="W13" s="84"/>
      <c r="X13" s="218"/>
      <c r="Y13" s="218"/>
      <c r="Z13" s="84"/>
      <c r="AA13" s="218"/>
      <c r="AB13" s="218"/>
      <c r="AC13" s="84">
        <f>O38</f>
        <v>14.2</v>
      </c>
      <c r="AD13" s="311">
        <f t="shared" ref="AD13:AE13" si="52">P38</f>
        <v>15.6</v>
      </c>
      <c r="AE13" s="311">
        <f t="shared" si="52"/>
        <v>15.5</v>
      </c>
      <c r="AF13" s="84">
        <f>O39</f>
        <v>10.6</v>
      </c>
      <c r="AG13" s="311">
        <f t="shared" ref="AG13:AH13" si="53">P39</f>
        <v>12.5</v>
      </c>
      <c r="AH13" s="311">
        <f t="shared" si="53"/>
        <v>11.9</v>
      </c>
      <c r="AI13" s="84">
        <f>AJ40</f>
        <v>5.3</v>
      </c>
      <c r="AJ13" s="311">
        <f t="shared" ref="AJ13:AK13" si="54">AK40</f>
        <v>6.2</v>
      </c>
      <c r="AK13" s="311">
        <f t="shared" si="54"/>
        <v>5.5</v>
      </c>
      <c r="AL13" s="181"/>
      <c r="AM13" s="217"/>
      <c r="AN13" s="217"/>
      <c r="AO13" s="181"/>
      <c r="AP13" s="217"/>
      <c r="AQ13" s="217"/>
      <c r="AR13" s="181"/>
      <c r="AS13" s="217"/>
      <c r="AT13" s="217"/>
      <c r="AU13" s="199"/>
      <c r="AV13" s="226"/>
      <c r="AW13" s="226"/>
      <c r="AX13" s="181"/>
      <c r="AY13" s="217"/>
      <c r="AZ13" s="217"/>
      <c r="BA13" s="181"/>
      <c r="BB13" s="217"/>
      <c r="BC13" s="217"/>
      <c r="BD13" s="181"/>
      <c r="BE13" s="217"/>
      <c r="BF13" s="217"/>
      <c r="BG13" s="267"/>
      <c r="BH13" s="217"/>
      <c r="BI13" s="217"/>
      <c r="BJ13" s="234"/>
      <c r="BK13" s="217"/>
      <c r="BL13" s="217"/>
      <c r="BM13" s="234"/>
      <c r="BN13" s="217"/>
      <c r="BO13" s="217"/>
      <c r="BP13" s="234"/>
      <c r="BQ13" s="217"/>
      <c r="BR13" s="217"/>
      <c r="BS13" s="234"/>
      <c r="BT13" s="217"/>
      <c r="BU13" s="217"/>
      <c r="BV13" s="181"/>
      <c r="BW13" s="217"/>
      <c r="BX13" s="217"/>
      <c r="BY13" s="187"/>
      <c r="BZ13" s="217"/>
      <c r="CA13" s="217"/>
      <c r="CB13" s="181"/>
      <c r="CC13" s="217"/>
      <c r="CD13" s="217"/>
      <c r="CE13" s="181"/>
      <c r="CF13" s="217"/>
      <c r="CG13" s="217"/>
      <c r="CH13" s="181"/>
      <c r="CI13" s="217"/>
      <c r="CJ13" s="217"/>
      <c r="CK13" s="181"/>
      <c r="CL13" s="217"/>
      <c r="CM13" s="217"/>
      <c r="CN13" s="181"/>
      <c r="CO13" s="217"/>
      <c r="CP13" s="217"/>
      <c r="CQ13" s="181"/>
      <c r="CR13" s="217"/>
      <c r="CS13" s="217"/>
      <c r="CT13" s="108">
        <f t="shared" si="47"/>
        <v>30.1</v>
      </c>
      <c r="CU13" s="108">
        <f t="shared" si="44"/>
        <v>34.299999999999997</v>
      </c>
      <c r="CV13" s="108">
        <f t="shared" si="44"/>
        <v>32.9</v>
      </c>
    </row>
    <row r="14" spans="1:102" ht="12.75" customHeight="1" x14ac:dyDescent="0.2">
      <c r="A14" s="186" t="s">
        <v>42</v>
      </c>
      <c r="B14" s="181"/>
      <c r="C14" s="217"/>
      <c r="D14" s="217"/>
      <c r="E14" s="42"/>
      <c r="F14" s="219"/>
      <c r="G14" s="219"/>
      <c r="H14" s="84"/>
      <c r="I14" s="217"/>
      <c r="J14" s="217"/>
      <c r="K14" s="84"/>
      <c r="L14" s="218"/>
      <c r="M14" s="218"/>
      <c r="N14" s="84"/>
      <c r="O14" s="218"/>
      <c r="P14" s="218"/>
      <c r="Q14" s="84"/>
      <c r="R14" s="218"/>
      <c r="S14" s="218"/>
      <c r="T14" s="84"/>
      <c r="U14" s="218"/>
      <c r="V14" s="218"/>
      <c r="W14" s="84"/>
      <c r="X14" s="218"/>
      <c r="Y14" s="218"/>
      <c r="Z14" s="84"/>
      <c r="AA14" s="218"/>
      <c r="AB14" s="218"/>
      <c r="AC14" s="84"/>
      <c r="AD14" s="218"/>
      <c r="AE14" s="218"/>
      <c r="AF14" s="84"/>
      <c r="AG14" s="218"/>
      <c r="AH14" s="218"/>
      <c r="AI14" s="84">
        <f>H44+O40</f>
        <v>4.9000000000000004</v>
      </c>
      <c r="AJ14" s="311">
        <f t="shared" ref="AJ14:AK14" si="55">I44+P40</f>
        <v>6.9</v>
      </c>
      <c r="AK14" s="311">
        <f t="shared" si="55"/>
        <v>5.9</v>
      </c>
      <c r="AL14" s="84">
        <f>H45</f>
        <v>13.3</v>
      </c>
      <c r="AM14" s="311">
        <f t="shared" ref="AM14:AN14" si="56">I45</f>
        <v>17</v>
      </c>
      <c r="AN14" s="311">
        <f t="shared" si="56"/>
        <v>15</v>
      </c>
      <c r="AO14" s="84">
        <f>O41</f>
        <v>14.3</v>
      </c>
      <c r="AP14" s="311">
        <f t="shared" ref="AP14:AQ14" si="57">P41</f>
        <v>17</v>
      </c>
      <c r="AQ14" s="311">
        <f t="shared" si="57"/>
        <v>17</v>
      </c>
      <c r="AR14" s="84"/>
      <c r="AS14" s="218"/>
      <c r="AT14" s="218"/>
      <c r="AU14" s="199"/>
      <c r="AV14" s="226"/>
      <c r="AW14" s="226"/>
      <c r="AX14" s="84"/>
      <c r="AY14" s="218"/>
      <c r="AZ14" s="218"/>
      <c r="BA14" s="181"/>
      <c r="BB14" s="217"/>
      <c r="BC14" s="217"/>
      <c r="BD14" s="181"/>
      <c r="BE14" s="217"/>
      <c r="BF14" s="217"/>
      <c r="BG14" s="267"/>
      <c r="BH14" s="217"/>
      <c r="BI14" s="217"/>
      <c r="BJ14" s="234"/>
      <c r="BK14" s="217"/>
      <c r="BL14" s="217"/>
      <c r="BM14" s="234"/>
      <c r="BN14" s="217"/>
      <c r="BO14" s="217"/>
      <c r="BP14" s="234"/>
      <c r="BQ14" s="217"/>
      <c r="BR14" s="217"/>
      <c r="BS14" s="234"/>
      <c r="BT14" s="217"/>
      <c r="BU14" s="217"/>
      <c r="BV14" s="181"/>
      <c r="BW14" s="217"/>
      <c r="BX14" s="217"/>
      <c r="BY14" s="187"/>
      <c r="BZ14" s="217"/>
      <c r="CA14" s="217"/>
      <c r="CB14" s="181"/>
      <c r="CC14" s="217"/>
      <c r="CD14" s="217"/>
      <c r="CE14" s="181"/>
      <c r="CF14" s="217"/>
      <c r="CG14" s="217"/>
      <c r="CH14" s="181"/>
      <c r="CI14" s="217"/>
      <c r="CJ14" s="217"/>
      <c r="CK14" s="181"/>
      <c r="CL14" s="217"/>
      <c r="CM14" s="217"/>
      <c r="CN14" s="181"/>
      <c r="CO14" s="217"/>
      <c r="CP14" s="217"/>
      <c r="CQ14" s="84"/>
      <c r="CR14" s="217"/>
      <c r="CS14" s="217"/>
      <c r="CT14" s="108">
        <f t="shared" si="47"/>
        <v>32.5</v>
      </c>
      <c r="CU14" s="108">
        <f t="shared" si="44"/>
        <v>40.9</v>
      </c>
      <c r="CV14" s="108">
        <f t="shared" si="44"/>
        <v>37.9</v>
      </c>
    </row>
    <row r="15" spans="1:102" ht="12.75" customHeight="1" x14ac:dyDescent="0.2">
      <c r="A15" s="186" t="s">
        <v>43</v>
      </c>
      <c r="B15" s="181"/>
      <c r="C15" s="217"/>
      <c r="D15" s="217"/>
      <c r="E15" s="42"/>
      <c r="F15" s="218"/>
      <c r="G15" s="218"/>
      <c r="H15" s="84"/>
      <c r="I15" s="217"/>
      <c r="J15" s="217"/>
      <c r="K15" s="84"/>
      <c r="L15" s="218"/>
      <c r="M15" s="218"/>
      <c r="N15" s="84"/>
      <c r="O15" s="218"/>
      <c r="P15" s="218"/>
      <c r="Q15" s="84"/>
      <c r="R15" s="218"/>
      <c r="S15" s="218"/>
      <c r="T15" s="84"/>
      <c r="U15" s="218"/>
      <c r="V15" s="218"/>
      <c r="W15" s="84"/>
      <c r="X15" s="218"/>
      <c r="Y15" s="218"/>
      <c r="Z15" s="84"/>
      <c r="AA15" s="218"/>
      <c r="AB15" s="218"/>
      <c r="AC15" s="84"/>
      <c r="AD15" s="218"/>
      <c r="AE15" s="218"/>
      <c r="AF15" s="84"/>
      <c r="AG15" s="217"/>
      <c r="AH15" s="217"/>
      <c r="AI15" s="84"/>
      <c r="AJ15" s="218"/>
      <c r="AK15" s="218"/>
      <c r="AL15" s="84"/>
      <c r="AM15" s="218"/>
      <c r="AN15" s="218"/>
      <c r="AO15" s="84"/>
      <c r="AP15" s="218"/>
      <c r="AQ15" s="218"/>
      <c r="AR15" s="84">
        <f>O42</f>
        <v>20.3</v>
      </c>
      <c r="AS15" s="311">
        <f t="shared" ref="AS15:AT15" si="58">P42</f>
        <v>24.3</v>
      </c>
      <c r="AT15" s="311">
        <f t="shared" si="58"/>
        <v>25.4</v>
      </c>
      <c r="AU15" s="84">
        <f>H46</f>
        <v>20.9</v>
      </c>
      <c r="AV15" s="311">
        <f t="shared" ref="AV15:AW15" si="59">I46</f>
        <v>30.5</v>
      </c>
      <c r="AW15" s="311">
        <f t="shared" si="59"/>
        <v>28.9</v>
      </c>
      <c r="AX15" s="84">
        <f>O43</f>
        <v>4.8</v>
      </c>
      <c r="AY15" s="311">
        <f t="shared" ref="AY15:AZ15" si="60">P43</f>
        <v>5.2</v>
      </c>
      <c r="AZ15" s="311">
        <f t="shared" si="60"/>
        <v>5</v>
      </c>
      <c r="BA15" s="181"/>
      <c r="BB15" s="217"/>
      <c r="BC15" s="217"/>
      <c r="BD15" s="181"/>
      <c r="BE15" s="217"/>
      <c r="BF15" s="217"/>
      <c r="BG15" s="267"/>
      <c r="BH15" s="217"/>
      <c r="BI15" s="217"/>
      <c r="BJ15" s="234"/>
      <c r="BK15" s="217"/>
      <c r="BL15" s="217"/>
      <c r="BM15" s="234"/>
      <c r="BN15" s="217"/>
      <c r="BO15" s="217"/>
      <c r="BP15" s="234"/>
      <c r="BQ15" s="217"/>
      <c r="BR15" s="217"/>
      <c r="BS15" s="234"/>
      <c r="BT15" s="217"/>
      <c r="BU15" s="217"/>
      <c r="BV15" s="181"/>
      <c r="BW15" s="217"/>
      <c r="BX15" s="217"/>
      <c r="BY15" s="187"/>
      <c r="BZ15" s="217"/>
      <c r="CA15" s="217"/>
      <c r="CB15" s="181"/>
      <c r="CC15" s="217"/>
      <c r="CD15" s="217"/>
      <c r="CE15" s="181"/>
      <c r="CF15" s="217"/>
      <c r="CG15" s="217"/>
      <c r="CH15" s="181"/>
      <c r="CI15" s="217"/>
      <c r="CJ15" s="217"/>
      <c r="CK15" s="181"/>
      <c r="CL15" s="217"/>
      <c r="CM15" s="217"/>
      <c r="CN15" s="181"/>
      <c r="CO15" s="217"/>
      <c r="CP15" s="217"/>
      <c r="CQ15" s="181"/>
      <c r="CR15" s="217"/>
      <c r="CS15" s="217"/>
      <c r="CT15" s="108">
        <f t="shared" si="47"/>
        <v>46</v>
      </c>
      <c r="CU15" s="108">
        <f t="shared" si="44"/>
        <v>60</v>
      </c>
      <c r="CV15" s="108">
        <f t="shared" si="44"/>
        <v>59.3</v>
      </c>
    </row>
    <row r="16" spans="1:102" ht="12.75" customHeight="1" x14ac:dyDescent="0.2">
      <c r="A16" s="186" t="s">
        <v>44</v>
      </c>
      <c r="B16" s="84"/>
      <c r="C16" s="217"/>
      <c r="D16" s="217"/>
      <c r="E16" s="42"/>
      <c r="F16" s="218"/>
      <c r="G16" s="218"/>
      <c r="H16" s="84"/>
      <c r="I16" s="217"/>
      <c r="J16" s="217"/>
      <c r="K16" s="84"/>
      <c r="L16" s="218"/>
      <c r="M16" s="218"/>
      <c r="N16" s="84"/>
      <c r="O16" s="218"/>
      <c r="P16" s="218"/>
      <c r="Q16" s="84"/>
      <c r="R16" s="218"/>
      <c r="S16" s="218"/>
      <c r="T16" s="84"/>
      <c r="U16" s="218"/>
      <c r="V16" s="218"/>
      <c r="W16" s="84"/>
      <c r="X16" s="218"/>
      <c r="Y16" s="218"/>
      <c r="Z16" s="84"/>
      <c r="AA16" s="218"/>
      <c r="AB16" s="218"/>
      <c r="AC16" s="84"/>
      <c r="AD16" s="218"/>
      <c r="AE16" s="218"/>
      <c r="AF16" s="84"/>
      <c r="AG16" s="218"/>
      <c r="AH16" s="218"/>
      <c r="AI16" s="84"/>
      <c r="AJ16" s="218"/>
      <c r="AK16" s="218"/>
      <c r="AL16" s="84"/>
      <c r="AM16" s="218"/>
      <c r="AN16" s="218"/>
      <c r="AO16" s="84"/>
      <c r="AP16" s="218"/>
      <c r="AQ16" s="218"/>
      <c r="AR16" s="84"/>
      <c r="AS16" s="218"/>
      <c r="AT16" s="218"/>
      <c r="AU16" s="84"/>
      <c r="AV16" s="218"/>
      <c r="AW16" s="218"/>
      <c r="AX16" s="84">
        <f>O44</f>
        <v>10.5</v>
      </c>
      <c r="AY16" s="311">
        <f t="shared" ref="AY16:AZ16" si="61">P44</f>
        <v>10.1</v>
      </c>
      <c r="AZ16" s="311">
        <f t="shared" si="61"/>
        <v>11.1</v>
      </c>
      <c r="BA16" s="268">
        <f>H47</f>
        <v>13.1</v>
      </c>
      <c r="BB16" s="294">
        <f t="shared" ref="BB16:BC16" si="62">I47</f>
        <v>14.2</v>
      </c>
      <c r="BC16" s="294">
        <f t="shared" si="62"/>
        <v>12.9</v>
      </c>
      <c r="BD16" s="84">
        <f>H48</f>
        <v>18</v>
      </c>
      <c r="BE16" s="311">
        <f t="shared" ref="BE16:BF16" si="63">I48</f>
        <v>24.1</v>
      </c>
      <c r="BF16" s="311">
        <f t="shared" si="63"/>
        <v>24</v>
      </c>
      <c r="BG16" s="267"/>
      <c r="BH16" s="217"/>
      <c r="BI16" s="217"/>
      <c r="BJ16" s="234"/>
      <c r="BK16" s="217"/>
      <c r="BL16" s="217"/>
      <c r="BM16" s="234"/>
      <c r="BN16" s="217"/>
      <c r="BO16" s="217"/>
      <c r="BP16" s="234"/>
      <c r="BQ16" s="217"/>
      <c r="BR16" s="217"/>
      <c r="BS16" s="234"/>
      <c r="BT16" s="217"/>
      <c r="BU16" s="217"/>
      <c r="BV16" s="181"/>
      <c r="BW16" s="217"/>
      <c r="BX16" s="217"/>
      <c r="BY16" s="187"/>
      <c r="BZ16" s="217"/>
      <c r="CA16" s="217"/>
      <c r="CB16" s="181"/>
      <c r="CC16" s="217"/>
      <c r="CD16" s="217"/>
      <c r="CE16" s="84"/>
      <c r="CF16" s="217"/>
      <c r="CG16" s="217"/>
      <c r="CH16" s="181"/>
      <c r="CI16" s="217"/>
      <c r="CJ16" s="217"/>
      <c r="CK16" s="181"/>
      <c r="CL16" s="217"/>
      <c r="CM16" s="217"/>
      <c r="CN16" s="181"/>
      <c r="CO16" s="217"/>
      <c r="CP16" s="217"/>
      <c r="CQ16" s="181"/>
      <c r="CR16" s="217"/>
      <c r="CS16" s="217"/>
      <c r="CT16" s="108">
        <f t="shared" si="47"/>
        <v>41.6</v>
      </c>
      <c r="CU16" s="108">
        <f t="shared" si="44"/>
        <v>48.4</v>
      </c>
      <c r="CV16" s="108">
        <f t="shared" si="44"/>
        <v>48</v>
      </c>
    </row>
    <row r="17" spans="1:103" ht="12.75" customHeight="1" x14ac:dyDescent="0.2">
      <c r="A17" s="186" t="s">
        <v>45</v>
      </c>
      <c r="B17" s="181"/>
      <c r="C17" s="217"/>
      <c r="D17" s="217"/>
      <c r="E17" s="42"/>
      <c r="F17" s="218"/>
      <c r="G17" s="218"/>
      <c r="H17" s="181"/>
      <c r="I17" s="217"/>
      <c r="J17" s="217"/>
      <c r="K17" s="84"/>
      <c r="L17" s="218"/>
      <c r="M17" s="218"/>
      <c r="N17" s="84"/>
      <c r="O17" s="218"/>
      <c r="P17" s="218"/>
      <c r="Q17" s="84"/>
      <c r="R17" s="218"/>
      <c r="S17" s="218"/>
      <c r="T17" s="84"/>
      <c r="U17" s="218"/>
      <c r="V17" s="218"/>
      <c r="W17" s="84"/>
      <c r="X17" s="218"/>
      <c r="Y17" s="218"/>
      <c r="Z17" s="84"/>
      <c r="AA17" s="218"/>
      <c r="AB17" s="218"/>
      <c r="AC17" s="84"/>
      <c r="AD17" s="218"/>
      <c r="AE17" s="218"/>
      <c r="AF17" s="181"/>
      <c r="AG17" s="217"/>
      <c r="AH17" s="217"/>
      <c r="AI17" s="181"/>
      <c r="AJ17" s="217"/>
      <c r="AK17" s="217"/>
      <c r="AL17" s="84"/>
      <c r="AM17" s="217"/>
      <c r="AN17" s="217"/>
      <c r="AO17" s="84"/>
      <c r="AP17" s="217"/>
      <c r="AQ17" s="217"/>
      <c r="AR17" s="84"/>
      <c r="AS17" s="218"/>
      <c r="AT17" s="218"/>
      <c r="AU17" s="84"/>
      <c r="AV17" s="218"/>
      <c r="AW17" s="218"/>
      <c r="AX17" s="84"/>
      <c r="AY17" s="218"/>
      <c r="AZ17" s="218"/>
      <c r="BA17" s="181"/>
      <c r="BB17" s="217"/>
      <c r="BC17" s="217"/>
      <c r="BD17" s="84"/>
      <c r="BE17" s="218"/>
      <c r="BF17" s="218"/>
      <c r="BG17" s="84">
        <f>O45</f>
        <v>14.4</v>
      </c>
      <c r="BH17" s="311">
        <f t="shared" ref="BH17:BI17" si="64">P45</f>
        <v>17.7</v>
      </c>
      <c r="BI17" s="311">
        <f t="shared" si="64"/>
        <v>18.399999999999999</v>
      </c>
      <c r="BJ17" s="84">
        <f>O46</f>
        <v>13.5</v>
      </c>
      <c r="BK17" s="311">
        <f t="shared" ref="BK17:BL17" si="65">P46</f>
        <v>17.7</v>
      </c>
      <c r="BL17" s="311">
        <f t="shared" si="65"/>
        <v>18.5</v>
      </c>
      <c r="BM17" s="84">
        <f>AC42</f>
        <v>7.6</v>
      </c>
      <c r="BN17" s="311">
        <f t="shared" ref="BN17:BO17" si="66">AD42</f>
        <v>7.7</v>
      </c>
      <c r="BO17" s="311">
        <f t="shared" si="66"/>
        <v>6.3</v>
      </c>
      <c r="BP17" s="84"/>
      <c r="BQ17" s="218"/>
      <c r="BR17" s="218"/>
      <c r="BS17" s="84"/>
      <c r="BT17" s="218"/>
      <c r="BU17" s="218"/>
      <c r="BV17" s="84"/>
      <c r="BW17" s="218"/>
      <c r="BX17" s="218"/>
      <c r="BY17" s="187"/>
      <c r="BZ17" s="217"/>
      <c r="CA17" s="217"/>
      <c r="CB17" s="181"/>
      <c r="CC17" s="217"/>
      <c r="CD17" s="217"/>
      <c r="CE17" s="181"/>
      <c r="CF17" s="217"/>
      <c r="CG17" s="217"/>
      <c r="CH17" s="181"/>
      <c r="CI17" s="217"/>
      <c r="CJ17" s="217"/>
      <c r="CK17" s="181"/>
      <c r="CL17" s="217"/>
      <c r="CM17" s="217"/>
      <c r="CN17" s="181"/>
      <c r="CO17" s="217"/>
      <c r="CP17" s="217"/>
      <c r="CQ17" s="181"/>
      <c r="CR17" s="217"/>
      <c r="CS17" s="217"/>
      <c r="CT17" s="108">
        <f t="shared" si="47"/>
        <v>35.5</v>
      </c>
      <c r="CU17" s="108">
        <f t="shared" si="44"/>
        <v>43.1</v>
      </c>
      <c r="CV17" s="108">
        <f t="shared" si="44"/>
        <v>43.2</v>
      </c>
    </row>
    <row r="18" spans="1:103" ht="12.75" customHeight="1" x14ac:dyDescent="0.2">
      <c r="A18" s="186" t="s">
        <v>46</v>
      </c>
      <c r="B18" s="181"/>
      <c r="C18" s="217"/>
      <c r="D18" s="217"/>
      <c r="E18" s="182"/>
      <c r="F18" s="217"/>
      <c r="G18" s="218"/>
      <c r="H18" s="84"/>
      <c r="I18" s="217"/>
      <c r="J18" s="217"/>
      <c r="K18" s="181"/>
      <c r="L18" s="217"/>
      <c r="M18" s="217"/>
      <c r="N18" s="181"/>
      <c r="O18" s="217"/>
      <c r="P18" s="217"/>
      <c r="Q18" s="181"/>
      <c r="R18" s="217"/>
      <c r="S18" s="217"/>
      <c r="T18" s="181"/>
      <c r="U18" s="217"/>
      <c r="V18" s="217"/>
      <c r="W18" s="181"/>
      <c r="X18" s="217"/>
      <c r="Y18" s="217"/>
      <c r="Z18" s="181"/>
      <c r="AA18" s="217"/>
      <c r="AB18" s="217"/>
      <c r="AC18" s="181"/>
      <c r="AD18" s="217"/>
      <c r="AE18" s="217"/>
      <c r="AF18" s="181"/>
      <c r="AG18" s="217"/>
      <c r="AH18" s="217"/>
      <c r="AI18" s="181"/>
      <c r="AJ18" s="217"/>
      <c r="AK18" s="217"/>
      <c r="AL18" s="181"/>
      <c r="AM18" s="217"/>
      <c r="AN18" s="217"/>
      <c r="AO18" s="84"/>
      <c r="AP18" s="217"/>
      <c r="AQ18" s="217"/>
      <c r="AR18" s="84"/>
      <c r="AS18" s="217"/>
      <c r="AT18" s="217"/>
      <c r="AU18" s="84"/>
      <c r="AV18" s="217"/>
      <c r="AW18" s="217"/>
      <c r="AX18" s="181"/>
      <c r="AY18" s="217"/>
      <c r="AZ18" s="217"/>
      <c r="BA18" s="84"/>
      <c r="BB18" s="218"/>
      <c r="BC18" s="218"/>
      <c r="BD18" s="84"/>
      <c r="BE18" s="218"/>
      <c r="BF18" s="218"/>
      <c r="BG18" s="84"/>
      <c r="BH18" s="218"/>
      <c r="BI18" s="218"/>
      <c r="BJ18" s="84"/>
      <c r="BK18" s="218"/>
      <c r="BL18" s="218"/>
      <c r="BM18" s="84">
        <f>AC43</f>
        <v>3.5</v>
      </c>
      <c r="BN18" s="311">
        <f t="shared" ref="BN18:BO18" si="67">AD43</f>
        <v>5.0999999999999996</v>
      </c>
      <c r="BO18" s="311">
        <f t="shared" si="67"/>
        <v>3.6</v>
      </c>
      <c r="BP18" s="84">
        <f>O47</f>
        <v>16.7</v>
      </c>
      <c r="BQ18" s="311">
        <f t="shared" ref="BQ18:BR18" si="68">P47</f>
        <v>19.8</v>
      </c>
      <c r="BR18" s="311">
        <f t="shared" si="68"/>
        <v>19</v>
      </c>
      <c r="BS18" s="84"/>
      <c r="BT18" s="218"/>
      <c r="BU18" s="218"/>
      <c r="BV18" s="181"/>
      <c r="BW18" s="217"/>
      <c r="BX18" s="217"/>
      <c r="BY18" s="187"/>
      <c r="BZ18" s="217"/>
      <c r="CA18" s="217"/>
      <c r="CB18" s="181"/>
      <c r="CC18" s="217"/>
      <c r="CD18" s="217"/>
      <c r="CE18" s="181"/>
      <c r="CF18" s="217"/>
      <c r="CG18" s="217"/>
      <c r="CH18" s="181"/>
      <c r="CI18" s="217"/>
      <c r="CJ18" s="217"/>
      <c r="CK18" s="181"/>
      <c r="CL18" s="217"/>
      <c r="CM18" s="217"/>
      <c r="CN18" s="181"/>
      <c r="CO18" s="217"/>
      <c r="CP18" s="217"/>
      <c r="CQ18" s="181"/>
      <c r="CR18" s="217"/>
      <c r="CS18" s="217"/>
      <c r="CT18" s="108">
        <f t="shared" si="47"/>
        <v>20.2</v>
      </c>
      <c r="CU18" s="108">
        <f t="shared" si="44"/>
        <v>24.9</v>
      </c>
      <c r="CV18" s="108">
        <f t="shared" si="44"/>
        <v>22.6</v>
      </c>
    </row>
    <row r="19" spans="1:103" ht="12.75" customHeight="1" x14ac:dyDescent="0.2">
      <c r="A19" s="186" t="s">
        <v>47</v>
      </c>
      <c r="B19" s="181"/>
      <c r="C19" s="217"/>
      <c r="D19" s="217"/>
      <c r="E19" s="181"/>
      <c r="F19" s="217"/>
      <c r="G19" s="217"/>
      <c r="H19" s="181"/>
      <c r="I19" s="217"/>
      <c r="J19" s="217"/>
      <c r="K19" s="84"/>
      <c r="L19" s="217"/>
      <c r="M19" s="217"/>
      <c r="N19" s="181"/>
      <c r="O19" s="217"/>
      <c r="P19" s="217"/>
      <c r="Q19" s="181"/>
      <c r="R19" s="217"/>
      <c r="S19" s="217"/>
      <c r="T19" s="181"/>
      <c r="U19" s="217"/>
      <c r="V19" s="217"/>
      <c r="W19" s="181"/>
      <c r="X19" s="217"/>
      <c r="Y19" s="217"/>
      <c r="Z19" s="181"/>
      <c r="AA19" s="217"/>
      <c r="AB19" s="217"/>
      <c r="AC19" s="181"/>
      <c r="AD19" s="217"/>
      <c r="AE19" s="217"/>
      <c r="AF19" s="84"/>
      <c r="AG19" s="217"/>
      <c r="AH19" s="217"/>
      <c r="AI19" s="181"/>
      <c r="AJ19" s="217"/>
      <c r="AK19" s="217"/>
      <c r="AL19" s="181"/>
      <c r="AM19" s="217"/>
      <c r="AN19" s="217"/>
      <c r="AO19" s="181"/>
      <c r="AP19" s="217"/>
      <c r="AQ19" s="217"/>
      <c r="AR19" s="181"/>
      <c r="AS19" s="217"/>
      <c r="AT19" s="217"/>
      <c r="AU19" s="181"/>
      <c r="AV19" s="217"/>
      <c r="AW19" s="217"/>
      <c r="AX19" s="181"/>
      <c r="AY19" s="217"/>
      <c r="AZ19" s="217"/>
      <c r="BA19" s="84"/>
      <c r="BB19" s="217"/>
      <c r="BC19" s="217"/>
      <c r="BD19" s="84"/>
      <c r="BE19" s="218"/>
      <c r="BF19" s="218"/>
      <c r="BG19" s="84"/>
      <c r="BH19" s="218"/>
      <c r="BI19" s="218"/>
      <c r="BJ19" s="84"/>
      <c r="BK19" s="218"/>
      <c r="BL19" s="218"/>
      <c r="BM19" s="84"/>
      <c r="BN19" s="218"/>
      <c r="BO19" s="218"/>
      <c r="BP19" s="84"/>
      <c r="BQ19" s="218"/>
      <c r="BR19" s="218"/>
      <c r="BS19" s="84">
        <f>H49+O48</f>
        <v>15.7</v>
      </c>
      <c r="BT19" s="311">
        <f t="shared" ref="BT19:BU19" si="69">I49+P48</f>
        <v>18.5</v>
      </c>
      <c r="BU19" s="311">
        <f t="shared" si="69"/>
        <v>20.100000000000001</v>
      </c>
      <c r="BV19" s="84">
        <f>O49</f>
        <v>12.7</v>
      </c>
      <c r="BW19" s="311">
        <f t="shared" ref="BW19:BX19" si="70">P49</f>
        <v>19</v>
      </c>
      <c r="BX19" s="311">
        <f t="shared" si="70"/>
        <v>22.8</v>
      </c>
      <c r="BY19" s="187">
        <f>H50</f>
        <v>4.8</v>
      </c>
      <c r="BZ19" s="200">
        <f t="shared" ref="BZ19:CA19" si="71">I50</f>
        <v>6</v>
      </c>
      <c r="CA19" s="295">
        <f t="shared" si="71"/>
        <v>5.7</v>
      </c>
      <c r="CB19" s="181"/>
      <c r="CC19" s="217"/>
      <c r="CD19" s="217"/>
      <c r="CE19" s="181"/>
      <c r="CF19" s="217"/>
      <c r="CG19" s="217"/>
      <c r="CH19" s="181"/>
      <c r="CI19" s="217"/>
      <c r="CJ19" s="217"/>
      <c r="CK19" s="181"/>
      <c r="CL19" s="217"/>
      <c r="CM19" s="217"/>
      <c r="CN19" s="181"/>
      <c r="CO19" s="217"/>
      <c r="CP19" s="217"/>
      <c r="CQ19" s="181"/>
      <c r="CR19" s="217"/>
      <c r="CS19" s="217"/>
      <c r="CT19" s="108">
        <f t="shared" si="47"/>
        <v>33.200000000000003</v>
      </c>
      <c r="CU19" s="108">
        <f t="shared" si="44"/>
        <v>43.5</v>
      </c>
      <c r="CV19" s="108">
        <f t="shared" si="44"/>
        <v>48.6</v>
      </c>
    </row>
    <row r="20" spans="1:103" ht="12.75" customHeight="1" x14ac:dyDescent="0.2">
      <c r="A20" s="186" t="s">
        <v>48</v>
      </c>
      <c r="B20" s="181"/>
      <c r="C20" s="217"/>
      <c r="D20" s="217"/>
      <c r="E20" s="181"/>
      <c r="F20" s="217"/>
      <c r="G20" s="217"/>
      <c r="H20" s="181"/>
      <c r="I20" s="217"/>
      <c r="J20" s="217"/>
      <c r="K20" s="181"/>
      <c r="L20" s="217"/>
      <c r="M20" s="217"/>
      <c r="N20" s="181"/>
      <c r="O20" s="217"/>
      <c r="P20" s="217"/>
      <c r="Q20" s="181"/>
      <c r="R20" s="217"/>
      <c r="S20" s="217"/>
      <c r="T20" s="181"/>
      <c r="U20" s="217"/>
      <c r="V20" s="217"/>
      <c r="W20" s="181"/>
      <c r="X20" s="217"/>
      <c r="Y20" s="217"/>
      <c r="Z20" s="181"/>
      <c r="AA20" s="217"/>
      <c r="AB20" s="217"/>
      <c r="AC20" s="181"/>
      <c r="AD20" s="217"/>
      <c r="AE20" s="217"/>
      <c r="AF20" s="181"/>
      <c r="AG20" s="217"/>
      <c r="AH20" s="217"/>
      <c r="AI20" s="181"/>
      <c r="AJ20" s="217"/>
      <c r="AK20" s="217"/>
      <c r="AL20" s="181"/>
      <c r="AM20" s="217"/>
      <c r="AN20" s="217"/>
      <c r="AO20" s="181"/>
      <c r="AP20" s="217"/>
      <c r="AQ20" s="217"/>
      <c r="AR20" s="181"/>
      <c r="AS20" s="217"/>
      <c r="AT20" s="217"/>
      <c r="AU20" s="181"/>
      <c r="AV20" s="217"/>
      <c r="AW20" s="217"/>
      <c r="AX20" s="181"/>
      <c r="AY20" s="217"/>
      <c r="AZ20" s="217"/>
      <c r="BA20" s="84"/>
      <c r="BB20" s="217"/>
      <c r="BC20" s="217"/>
      <c r="BD20" s="84"/>
      <c r="BE20" s="218"/>
      <c r="BF20" s="218"/>
      <c r="BG20" s="84"/>
      <c r="BH20" s="218"/>
      <c r="BI20" s="218"/>
      <c r="BJ20" s="84"/>
      <c r="BK20" s="218"/>
      <c r="BL20" s="218"/>
      <c r="BM20" s="84"/>
      <c r="BN20" s="218"/>
      <c r="BO20" s="218"/>
      <c r="BP20" s="84"/>
      <c r="BQ20" s="218"/>
      <c r="BR20" s="218"/>
      <c r="BS20" s="84"/>
      <c r="BT20" s="218"/>
      <c r="BU20" s="218"/>
      <c r="BV20" s="157"/>
      <c r="BW20" s="224"/>
      <c r="BX20" s="224"/>
      <c r="BY20" s="181">
        <f>H51</f>
        <v>12.1</v>
      </c>
      <c r="BZ20" s="293">
        <f t="shared" ref="BZ20:CA20" si="72">I51</f>
        <v>14.5</v>
      </c>
      <c r="CA20" s="293">
        <f t="shared" si="72"/>
        <v>16.5</v>
      </c>
      <c r="CB20" s="181"/>
      <c r="CC20" s="217"/>
      <c r="CD20" s="217"/>
      <c r="CE20" s="181"/>
      <c r="CF20" s="217"/>
      <c r="CG20" s="217"/>
      <c r="CH20" s="181"/>
      <c r="CI20" s="217"/>
      <c r="CJ20" s="217"/>
      <c r="CK20" s="181"/>
      <c r="CL20" s="217"/>
      <c r="CM20" s="217"/>
      <c r="CN20" s="181"/>
      <c r="CO20" s="217"/>
      <c r="CP20" s="217"/>
      <c r="CQ20" s="181"/>
      <c r="CR20" s="217"/>
      <c r="CS20" s="217"/>
      <c r="CT20" s="108">
        <f t="shared" si="47"/>
        <v>12.1</v>
      </c>
      <c r="CU20" s="108">
        <f t="shared" si="44"/>
        <v>14.5</v>
      </c>
      <c r="CV20" s="108">
        <f t="shared" si="44"/>
        <v>16.5</v>
      </c>
    </row>
    <row r="21" spans="1:103" ht="12.75" customHeight="1" x14ac:dyDescent="0.2">
      <c r="A21" s="186" t="s">
        <v>49</v>
      </c>
      <c r="B21" s="181"/>
      <c r="C21" s="217"/>
      <c r="D21" s="217"/>
      <c r="E21" s="181"/>
      <c r="F21" s="217"/>
      <c r="G21" s="217"/>
      <c r="H21" s="181"/>
      <c r="I21" s="217"/>
      <c r="J21" s="217"/>
      <c r="K21" s="181"/>
      <c r="L21" s="217"/>
      <c r="M21" s="217"/>
      <c r="N21" s="181"/>
      <c r="O21" s="217"/>
      <c r="P21" s="217"/>
      <c r="Q21" s="181"/>
      <c r="R21" s="217"/>
      <c r="S21" s="217"/>
      <c r="T21" s="181"/>
      <c r="U21" s="217"/>
      <c r="V21" s="217"/>
      <c r="W21" s="181"/>
      <c r="X21" s="217"/>
      <c r="Y21" s="217"/>
      <c r="Z21" s="181"/>
      <c r="AA21" s="217"/>
      <c r="AB21" s="217"/>
      <c r="AC21" s="181"/>
      <c r="AD21" s="217"/>
      <c r="AE21" s="217"/>
      <c r="AF21" s="181"/>
      <c r="AG21" s="217"/>
      <c r="AH21" s="217"/>
      <c r="AI21" s="181"/>
      <c r="AJ21" s="217"/>
      <c r="AK21" s="217"/>
      <c r="AL21" s="181"/>
      <c r="AM21" s="217"/>
      <c r="AN21" s="217"/>
      <c r="AO21" s="181"/>
      <c r="AP21" s="217"/>
      <c r="AQ21" s="217"/>
      <c r="AR21" s="181"/>
      <c r="AS21" s="217"/>
      <c r="AT21" s="217"/>
      <c r="AU21" s="181"/>
      <c r="AV21" s="217"/>
      <c r="AW21" s="217"/>
      <c r="AX21" s="181"/>
      <c r="AY21" s="217"/>
      <c r="AZ21" s="217"/>
      <c r="BA21" s="181"/>
      <c r="BB21" s="217"/>
      <c r="BC21" s="217"/>
      <c r="BD21" s="84"/>
      <c r="BE21" s="218"/>
      <c r="BF21" s="218"/>
      <c r="BG21" s="84"/>
      <c r="BH21" s="218"/>
      <c r="BI21" s="218"/>
      <c r="BJ21" s="84"/>
      <c r="BK21" s="218"/>
      <c r="BL21" s="218"/>
      <c r="BM21" s="84"/>
      <c r="BN21" s="218"/>
      <c r="BO21" s="218"/>
      <c r="BP21" s="84"/>
      <c r="BQ21" s="218"/>
      <c r="BR21" s="218"/>
      <c r="BS21" s="84"/>
      <c r="BT21" s="218"/>
      <c r="BU21" s="218"/>
      <c r="BV21" s="84"/>
      <c r="BW21" s="218"/>
      <c r="BX21" s="218"/>
      <c r="BY21" s="200"/>
      <c r="BZ21" s="223"/>
      <c r="CA21" s="223"/>
      <c r="CB21" s="84">
        <f>H52</f>
        <v>7.6</v>
      </c>
      <c r="CC21" s="311">
        <f t="shared" ref="CC21:CD21" si="73">I52</f>
        <v>13.6</v>
      </c>
      <c r="CD21" s="311">
        <f t="shared" si="73"/>
        <v>14.4</v>
      </c>
      <c r="CE21" s="84">
        <f>H53</f>
        <v>19.8</v>
      </c>
      <c r="CF21" s="311">
        <f t="shared" ref="CF21:CG21" si="74">I53</f>
        <v>23.5</v>
      </c>
      <c r="CG21" s="311">
        <f t="shared" si="74"/>
        <v>22.7</v>
      </c>
      <c r="CH21" s="181"/>
      <c r="CI21" s="217"/>
      <c r="CJ21" s="217"/>
      <c r="CK21" s="181"/>
      <c r="CL21" s="217"/>
      <c r="CM21" s="217"/>
      <c r="CN21" s="181"/>
      <c r="CO21" s="217"/>
      <c r="CP21" s="217"/>
      <c r="CQ21" s="181"/>
      <c r="CR21" s="217"/>
      <c r="CS21" s="217"/>
      <c r="CT21" s="108">
        <f t="shared" si="47"/>
        <v>27.4</v>
      </c>
      <c r="CU21" s="108">
        <f t="shared" si="44"/>
        <v>37.1</v>
      </c>
      <c r="CV21" s="108">
        <f t="shared" si="44"/>
        <v>37.1</v>
      </c>
    </row>
    <row r="22" spans="1:103" ht="12.75" customHeight="1" x14ac:dyDescent="0.2">
      <c r="A22" s="186" t="s">
        <v>50</v>
      </c>
      <c r="B22" s="181"/>
      <c r="C22" s="217"/>
      <c r="D22" s="217"/>
      <c r="E22" s="181"/>
      <c r="F22" s="217"/>
      <c r="G22" s="217"/>
      <c r="H22" s="181"/>
      <c r="I22" s="217"/>
      <c r="J22" s="217"/>
      <c r="K22" s="181"/>
      <c r="L22" s="217"/>
      <c r="M22" s="217"/>
      <c r="N22" s="181"/>
      <c r="O22" s="217"/>
      <c r="P22" s="217"/>
      <c r="Q22" s="181"/>
      <c r="R22" s="217"/>
      <c r="S22" s="217"/>
      <c r="T22" s="181"/>
      <c r="U22" s="217"/>
      <c r="V22" s="217"/>
      <c r="W22" s="181"/>
      <c r="X22" s="217"/>
      <c r="Y22" s="217"/>
      <c r="Z22" s="181"/>
      <c r="AA22" s="217"/>
      <c r="AB22" s="217"/>
      <c r="AC22" s="181"/>
      <c r="AD22" s="217"/>
      <c r="AE22" s="217"/>
      <c r="AF22" s="181"/>
      <c r="AG22" s="217"/>
      <c r="AH22" s="217"/>
      <c r="AI22" s="181"/>
      <c r="AJ22" s="217"/>
      <c r="AK22" s="217"/>
      <c r="AL22" s="181"/>
      <c r="AM22" s="217"/>
      <c r="AN22" s="217"/>
      <c r="AO22" s="181"/>
      <c r="AP22" s="217"/>
      <c r="AQ22" s="217"/>
      <c r="AR22" s="181"/>
      <c r="AS22" s="217"/>
      <c r="AT22" s="217"/>
      <c r="AU22" s="181"/>
      <c r="AV22" s="217"/>
      <c r="AW22" s="217"/>
      <c r="AX22" s="181"/>
      <c r="AY22" s="217"/>
      <c r="AZ22" s="217"/>
      <c r="BA22" s="181"/>
      <c r="BB22" s="217"/>
      <c r="BC22" s="217"/>
      <c r="BD22" s="181"/>
      <c r="BE22" s="217"/>
      <c r="BF22" s="217"/>
      <c r="BG22" s="267"/>
      <c r="BH22" s="217"/>
      <c r="BI22" s="217"/>
      <c r="BJ22" s="234"/>
      <c r="BK22" s="217"/>
      <c r="BL22" s="217"/>
      <c r="BM22" s="234"/>
      <c r="BN22" s="217"/>
      <c r="BO22" s="217"/>
      <c r="BP22" s="234"/>
      <c r="BQ22" s="217"/>
      <c r="BR22" s="217"/>
      <c r="BS22" s="234"/>
      <c r="BT22" s="217"/>
      <c r="BU22" s="217"/>
      <c r="BV22" s="84"/>
      <c r="BW22" s="218"/>
      <c r="BX22" s="218"/>
      <c r="BY22" s="200"/>
      <c r="BZ22" s="223"/>
      <c r="CA22" s="223"/>
      <c r="CB22" s="84"/>
      <c r="CC22" s="218"/>
      <c r="CD22" s="218"/>
      <c r="CE22" s="181"/>
      <c r="CF22" s="217"/>
      <c r="CG22" s="217"/>
      <c r="CH22" s="181">
        <f>O50</f>
        <v>3.8</v>
      </c>
      <c r="CI22" s="293">
        <f t="shared" ref="CI22:CJ22" si="75">P50</f>
        <v>9.1</v>
      </c>
      <c r="CJ22" s="293">
        <f t="shared" si="75"/>
        <v>6.6</v>
      </c>
      <c r="CK22" s="181"/>
      <c r="CL22" s="217"/>
      <c r="CM22" s="217"/>
      <c r="CN22" s="181"/>
      <c r="CO22" s="217"/>
      <c r="CP22" s="217"/>
      <c r="CQ22" s="181"/>
      <c r="CR22" s="217"/>
      <c r="CS22" s="217"/>
      <c r="CT22" s="108">
        <f t="shared" si="47"/>
        <v>3.8</v>
      </c>
      <c r="CU22" s="108">
        <f t="shared" si="44"/>
        <v>9.1</v>
      </c>
      <c r="CV22" s="108">
        <f t="shared" si="44"/>
        <v>6.6</v>
      </c>
    </row>
    <row r="23" spans="1:103" ht="12.75" customHeight="1" x14ac:dyDescent="0.2">
      <c r="A23" s="186" t="s">
        <v>51</v>
      </c>
      <c r="B23" s="181"/>
      <c r="C23" s="217"/>
      <c r="D23" s="217"/>
      <c r="E23" s="181"/>
      <c r="F23" s="217"/>
      <c r="G23" s="217"/>
      <c r="H23" s="181"/>
      <c r="I23" s="217"/>
      <c r="J23" s="217"/>
      <c r="K23" s="181"/>
      <c r="L23" s="217"/>
      <c r="M23" s="217"/>
      <c r="N23" s="181"/>
      <c r="O23" s="217"/>
      <c r="P23" s="217"/>
      <c r="Q23" s="181"/>
      <c r="R23" s="217"/>
      <c r="S23" s="217"/>
      <c r="T23" s="181"/>
      <c r="U23" s="217"/>
      <c r="V23" s="217"/>
      <c r="W23" s="181"/>
      <c r="X23" s="217"/>
      <c r="Y23" s="217"/>
      <c r="Z23" s="181"/>
      <c r="AA23" s="217"/>
      <c r="AB23" s="217"/>
      <c r="AC23" s="181"/>
      <c r="AD23" s="217"/>
      <c r="AE23" s="217"/>
      <c r="AF23" s="181"/>
      <c r="AG23" s="217"/>
      <c r="AH23" s="217"/>
      <c r="AI23" s="181"/>
      <c r="AJ23" s="217"/>
      <c r="AK23" s="217"/>
      <c r="AL23" s="181"/>
      <c r="AM23" s="217"/>
      <c r="AN23" s="217"/>
      <c r="AO23" s="181"/>
      <c r="AP23" s="217"/>
      <c r="AQ23" s="217"/>
      <c r="AR23" s="181"/>
      <c r="AS23" s="217"/>
      <c r="AT23" s="217"/>
      <c r="AU23" s="181"/>
      <c r="AV23" s="217"/>
      <c r="AW23" s="217"/>
      <c r="AX23" s="181"/>
      <c r="AY23" s="217"/>
      <c r="AZ23" s="217"/>
      <c r="BA23" s="181"/>
      <c r="BB23" s="217"/>
      <c r="BC23" s="217"/>
      <c r="BD23" s="84"/>
      <c r="BE23" s="217"/>
      <c r="BF23" s="217"/>
      <c r="BG23" s="267"/>
      <c r="BH23" s="217"/>
      <c r="BI23" s="217"/>
      <c r="BJ23" s="234"/>
      <c r="BK23" s="217"/>
      <c r="BL23" s="217"/>
      <c r="BM23" s="234"/>
      <c r="BN23" s="217"/>
      <c r="BO23" s="217"/>
      <c r="BP23" s="234"/>
      <c r="BQ23" s="217"/>
      <c r="BR23" s="217"/>
      <c r="BS23" s="234"/>
      <c r="BT23" s="217"/>
      <c r="BU23" s="217"/>
      <c r="BV23" s="84"/>
      <c r="BW23" s="218"/>
      <c r="BX23" s="218"/>
      <c r="BY23" s="187"/>
      <c r="BZ23" s="217"/>
      <c r="CA23" s="217"/>
      <c r="CB23" s="181"/>
      <c r="CC23" s="217"/>
      <c r="CD23" s="217"/>
      <c r="CE23" s="84"/>
      <c r="CF23" s="218"/>
      <c r="CG23" s="218"/>
      <c r="CH23" s="84"/>
      <c r="CI23" s="218"/>
      <c r="CJ23" s="218"/>
      <c r="CK23" s="84">
        <f>H54</f>
        <v>4.5</v>
      </c>
      <c r="CL23" s="311">
        <f t="shared" ref="CL23:CM23" si="76">I54</f>
        <v>5.3</v>
      </c>
      <c r="CM23" s="311">
        <f t="shared" si="76"/>
        <v>5.2</v>
      </c>
      <c r="CN23" s="84"/>
      <c r="CO23" s="218"/>
      <c r="CP23" s="218"/>
      <c r="CQ23" s="181"/>
      <c r="CR23" s="217"/>
      <c r="CS23" s="217"/>
      <c r="CT23" s="108">
        <f t="shared" si="47"/>
        <v>4.5</v>
      </c>
      <c r="CU23" s="108">
        <f t="shared" si="44"/>
        <v>5.3</v>
      </c>
      <c r="CV23" s="108">
        <f t="shared" si="44"/>
        <v>5.2</v>
      </c>
    </row>
    <row r="24" spans="1:103" ht="12.75" customHeight="1" x14ac:dyDescent="0.2">
      <c r="A24" s="186" t="s">
        <v>52</v>
      </c>
      <c r="B24" s="84"/>
      <c r="C24" s="217"/>
      <c r="D24" s="217"/>
      <c r="E24" s="181"/>
      <c r="F24" s="217"/>
      <c r="G24" s="217"/>
      <c r="H24" s="181"/>
      <c r="I24" s="217"/>
      <c r="J24" s="217"/>
      <c r="K24" s="84"/>
      <c r="L24" s="217"/>
      <c r="M24" s="217"/>
      <c r="N24" s="181"/>
      <c r="O24" s="217"/>
      <c r="P24" s="217"/>
      <c r="Q24" s="181"/>
      <c r="R24" s="217"/>
      <c r="S24" s="217"/>
      <c r="T24" s="181"/>
      <c r="U24" s="217"/>
      <c r="V24" s="217"/>
      <c r="W24" s="181"/>
      <c r="X24" s="217"/>
      <c r="Y24" s="217"/>
      <c r="Z24" s="181"/>
      <c r="AA24" s="217"/>
      <c r="AB24" s="217"/>
      <c r="AC24" s="181"/>
      <c r="AD24" s="217"/>
      <c r="AE24" s="217"/>
      <c r="AF24" s="181"/>
      <c r="AG24" s="217"/>
      <c r="AH24" s="217"/>
      <c r="AI24" s="181"/>
      <c r="AJ24" s="217"/>
      <c r="AK24" s="217"/>
      <c r="AL24" s="181"/>
      <c r="AM24" s="217"/>
      <c r="AN24" s="217"/>
      <c r="AO24" s="181"/>
      <c r="AP24" s="217"/>
      <c r="AQ24" s="217"/>
      <c r="AR24" s="181"/>
      <c r="AS24" s="217"/>
      <c r="AT24" s="217"/>
      <c r="AU24" s="181"/>
      <c r="AV24" s="217"/>
      <c r="AW24" s="217"/>
      <c r="AX24" s="181"/>
      <c r="AY24" s="217"/>
      <c r="AZ24" s="217"/>
      <c r="BA24" s="84"/>
      <c r="BB24" s="217"/>
      <c r="BC24" s="217"/>
      <c r="BD24" s="84"/>
      <c r="BE24" s="217"/>
      <c r="BF24" s="217"/>
      <c r="BG24" s="267"/>
      <c r="BH24" s="217"/>
      <c r="BI24" s="217"/>
      <c r="BJ24" s="234"/>
      <c r="BK24" s="217"/>
      <c r="BL24" s="217"/>
      <c r="BM24" s="234"/>
      <c r="BN24" s="217"/>
      <c r="BO24" s="217"/>
      <c r="BP24" s="234"/>
      <c r="BQ24" s="217"/>
      <c r="BR24" s="217"/>
      <c r="BS24" s="234"/>
      <c r="BT24" s="217"/>
      <c r="BU24" s="217"/>
      <c r="BV24" s="84"/>
      <c r="BW24" s="217"/>
      <c r="BX24" s="217"/>
      <c r="BY24" s="187"/>
      <c r="BZ24" s="217"/>
      <c r="CA24" s="217"/>
      <c r="CB24" s="181"/>
      <c r="CC24" s="217"/>
      <c r="CD24" s="217"/>
      <c r="CE24" s="84"/>
      <c r="CF24" s="218"/>
      <c r="CG24" s="218"/>
      <c r="CH24" s="84"/>
      <c r="CI24" s="218"/>
      <c r="CJ24" s="218"/>
      <c r="CK24" s="84"/>
      <c r="CL24" s="218"/>
      <c r="CM24" s="218"/>
      <c r="CN24" s="84"/>
      <c r="CO24" s="218"/>
      <c r="CP24" s="218"/>
      <c r="CQ24" s="84"/>
      <c r="CR24" s="217"/>
      <c r="CS24" s="217"/>
      <c r="CT24" s="108">
        <f t="shared" si="47"/>
        <v>0</v>
      </c>
      <c r="CU24" s="108">
        <f t="shared" si="44"/>
        <v>0</v>
      </c>
      <c r="CV24" s="108">
        <f t="shared" si="44"/>
        <v>0</v>
      </c>
    </row>
    <row r="25" spans="1:103" ht="12.75" customHeight="1" x14ac:dyDescent="0.2">
      <c r="A25" s="186" t="s">
        <v>54</v>
      </c>
      <c r="B25" s="181"/>
      <c r="C25" s="217"/>
      <c r="D25" s="217"/>
      <c r="E25" s="181"/>
      <c r="F25" s="217"/>
      <c r="G25" s="217"/>
      <c r="H25" s="181"/>
      <c r="I25" s="217"/>
      <c r="J25" s="217"/>
      <c r="K25" s="181"/>
      <c r="L25" s="217"/>
      <c r="M25" s="217"/>
      <c r="N25" s="181"/>
      <c r="O25" s="217"/>
      <c r="P25" s="217"/>
      <c r="Q25" s="181"/>
      <c r="R25" s="217"/>
      <c r="S25" s="217"/>
      <c r="T25" s="181"/>
      <c r="U25" s="217"/>
      <c r="V25" s="217"/>
      <c r="W25" s="181"/>
      <c r="X25" s="217"/>
      <c r="Y25" s="217"/>
      <c r="Z25" s="181"/>
      <c r="AA25" s="217"/>
      <c r="AB25" s="217"/>
      <c r="AC25" s="181"/>
      <c r="AD25" s="217"/>
      <c r="AE25" s="217"/>
      <c r="AF25" s="181"/>
      <c r="AG25" s="217"/>
      <c r="AH25" s="217"/>
      <c r="AI25" s="181"/>
      <c r="AJ25" s="217"/>
      <c r="AK25" s="217"/>
      <c r="AL25" s="181"/>
      <c r="AM25" s="217"/>
      <c r="AN25" s="217"/>
      <c r="AO25" s="181"/>
      <c r="AP25" s="217"/>
      <c r="AQ25" s="217"/>
      <c r="AR25" s="181"/>
      <c r="AS25" s="217"/>
      <c r="AT25" s="217"/>
      <c r="AU25" s="181"/>
      <c r="AV25" s="217"/>
      <c r="AW25" s="217"/>
      <c r="AX25" s="181"/>
      <c r="AY25" s="217"/>
      <c r="AZ25" s="217"/>
      <c r="BA25" s="181"/>
      <c r="BB25" s="217"/>
      <c r="BC25" s="217"/>
      <c r="BD25" s="181"/>
      <c r="BE25" s="217"/>
      <c r="BF25" s="217"/>
      <c r="BG25" s="267"/>
      <c r="BH25" s="217"/>
      <c r="BI25" s="217"/>
      <c r="BJ25" s="234"/>
      <c r="BK25" s="217"/>
      <c r="BL25" s="217"/>
      <c r="BM25" s="234"/>
      <c r="BN25" s="217"/>
      <c r="BO25" s="217"/>
      <c r="BP25" s="234"/>
      <c r="BQ25" s="217"/>
      <c r="BR25" s="217"/>
      <c r="BS25" s="234"/>
      <c r="BT25" s="217"/>
      <c r="BU25" s="217"/>
      <c r="BV25" s="181"/>
      <c r="BW25" s="217"/>
      <c r="BX25" s="217"/>
      <c r="BY25" s="187"/>
      <c r="BZ25" s="217"/>
      <c r="CA25" s="217"/>
      <c r="CB25" s="181"/>
      <c r="CC25" s="217"/>
      <c r="CD25" s="217"/>
      <c r="CE25" s="84"/>
      <c r="CF25" s="217"/>
      <c r="CG25" s="217"/>
      <c r="CH25" s="84"/>
      <c r="CI25" s="217"/>
      <c r="CJ25" s="217"/>
      <c r="CK25" s="181"/>
      <c r="CL25" s="217"/>
      <c r="CM25" s="217"/>
      <c r="CN25" s="84"/>
      <c r="CO25" s="218"/>
      <c r="CP25" s="218"/>
      <c r="CQ25" s="84"/>
      <c r="CR25" s="218"/>
      <c r="CS25" s="218"/>
      <c r="CT25" s="108">
        <f t="shared" si="47"/>
        <v>0</v>
      </c>
      <c r="CU25" s="108">
        <f t="shared" ref="CU25:CU30" si="77">C25+F25+I25+L25+O25+R25+U25+X25+AA25+AD25+AG25+AJ25+AM25+AP25+AS25+AV25+AY25+BB25+BE25+BH25+BK25+BN25+BQ25+BT25+BW25+BZ25+CC25+CF25+CI25+CL25+CO25+CR25</f>
        <v>0</v>
      </c>
      <c r="CV25" s="108">
        <f t="shared" ref="CV25:CV30" si="78">D25+G25+J25+M25+P25+S25+V25+Y25+AB25+AE25+AH25+AK25+AN25+AQ25+AT25+AW25+AZ25+BC25+BF25+BI25+BL25+BO25+BR25+BU25+BX25+CA25+CD25+CG25+CJ25+CM25+CP25+CS25</f>
        <v>0</v>
      </c>
    </row>
    <row r="26" spans="1:103" ht="12.75" customHeight="1" x14ac:dyDescent="0.2">
      <c r="A26" s="186" t="s">
        <v>69</v>
      </c>
      <c r="B26" s="181"/>
      <c r="C26" s="217"/>
      <c r="D26" s="217"/>
      <c r="E26" s="181"/>
      <c r="F26" s="217"/>
      <c r="G26" s="217"/>
      <c r="H26" s="181"/>
      <c r="I26" s="217"/>
      <c r="J26" s="217"/>
      <c r="K26" s="181"/>
      <c r="L26" s="217"/>
      <c r="M26" s="217"/>
      <c r="N26" s="181"/>
      <c r="O26" s="217"/>
      <c r="P26" s="217"/>
      <c r="Q26" s="181"/>
      <c r="R26" s="217"/>
      <c r="S26" s="217"/>
      <c r="T26" s="181"/>
      <c r="U26" s="217"/>
      <c r="V26" s="217"/>
      <c r="W26" s="181"/>
      <c r="X26" s="217"/>
      <c r="Y26" s="217"/>
      <c r="Z26" s="181"/>
      <c r="AA26" s="217"/>
      <c r="AB26" s="217"/>
      <c r="AC26" s="181"/>
      <c r="AD26" s="217"/>
      <c r="AE26" s="217"/>
      <c r="AF26" s="181"/>
      <c r="AG26" s="217"/>
      <c r="AH26" s="217"/>
      <c r="AI26" s="181"/>
      <c r="AJ26" s="217"/>
      <c r="AK26" s="217"/>
      <c r="AL26" s="181"/>
      <c r="AM26" s="217"/>
      <c r="AN26" s="217"/>
      <c r="AO26" s="181"/>
      <c r="AP26" s="217"/>
      <c r="AQ26" s="217"/>
      <c r="AR26" s="181"/>
      <c r="AS26" s="217"/>
      <c r="AT26" s="217"/>
      <c r="AU26" s="181"/>
      <c r="AV26" s="217"/>
      <c r="AW26" s="217"/>
      <c r="AX26" s="181"/>
      <c r="AY26" s="217"/>
      <c r="AZ26" s="217"/>
      <c r="BA26" s="181"/>
      <c r="BB26" s="217"/>
      <c r="BC26" s="217"/>
      <c r="BD26" s="181"/>
      <c r="BE26" s="217"/>
      <c r="BF26" s="217"/>
      <c r="BG26" s="267"/>
      <c r="BH26" s="217"/>
      <c r="BI26" s="217"/>
      <c r="BJ26" s="234"/>
      <c r="BK26" s="217"/>
      <c r="BL26" s="217"/>
      <c r="BM26" s="234"/>
      <c r="BN26" s="217"/>
      <c r="BO26" s="217"/>
      <c r="BP26" s="234"/>
      <c r="BQ26" s="217"/>
      <c r="BR26" s="217"/>
      <c r="BS26" s="234"/>
      <c r="BT26" s="217"/>
      <c r="BU26" s="217"/>
      <c r="BV26" s="181"/>
      <c r="BW26" s="217"/>
      <c r="BX26" s="217"/>
      <c r="BY26" s="187"/>
      <c r="BZ26" s="217"/>
      <c r="CA26" s="217"/>
      <c r="CB26" s="181"/>
      <c r="CC26" s="217"/>
      <c r="CD26" s="217"/>
      <c r="CE26" s="84"/>
      <c r="CF26" s="218"/>
      <c r="CG26" s="218"/>
      <c r="CH26" s="84"/>
      <c r="CI26" s="218"/>
      <c r="CJ26" s="218"/>
      <c r="CK26" s="84"/>
      <c r="CL26" s="218"/>
      <c r="CM26" s="218"/>
      <c r="CN26" s="84"/>
      <c r="CO26" s="218"/>
      <c r="CP26" s="218"/>
      <c r="CQ26" s="84"/>
      <c r="CR26" s="218"/>
      <c r="CS26" s="218"/>
      <c r="CT26" s="108">
        <f t="shared" si="47"/>
        <v>0</v>
      </c>
      <c r="CU26" s="108">
        <f t="shared" si="77"/>
        <v>0</v>
      </c>
      <c r="CV26" s="108">
        <f t="shared" si="78"/>
        <v>0</v>
      </c>
    </row>
    <row r="27" spans="1:103" ht="12.75" customHeight="1" x14ac:dyDescent="0.2">
      <c r="A27" s="202" t="s">
        <v>211</v>
      </c>
      <c r="B27" s="201"/>
      <c r="C27" s="217"/>
      <c r="D27" s="217"/>
      <c r="E27" s="201"/>
      <c r="F27" s="217"/>
      <c r="G27" s="217"/>
      <c r="H27" s="201"/>
      <c r="I27" s="217"/>
      <c r="J27" s="217"/>
      <c r="K27" s="201"/>
      <c r="L27" s="217"/>
      <c r="M27" s="217"/>
      <c r="N27" s="201"/>
      <c r="O27" s="217"/>
      <c r="P27" s="217"/>
      <c r="Q27" s="201"/>
      <c r="R27" s="217"/>
      <c r="S27" s="217"/>
      <c r="T27" s="201"/>
      <c r="U27" s="217"/>
      <c r="V27" s="217"/>
      <c r="W27" s="201"/>
      <c r="X27" s="217"/>
      <c r="Y27" s="217"/>
      <c r="Z27" s="201"/>
      <c r="AA27" s="217"/>
      <c r="AB27" s="217"/>
      <c r="AC27" s="201"/>
      <c r="AD27" s="217"/>
      <c r="AE27" s="217"/>
      <c r="AF27" s="201"/>
      <c r="AG27" s="217"/>
      <c r="AH27" s="217"/>
      <c r="AI27" s="201"/>
      <c r="AJ27" s="217"/>
      <c r="AK27" s="217"/>
      <c r="AL27" s="201"/>
      <c r="AM27" s="217"/>
      <c r="AN27" s="217"/>
      <c r="AO27" s="201"/>
      <c r="AP27" s="217"/>
      <c r="AQ27" s="217"/>
      <c r="AR27" s="201"/>
      <c r="AS27" s="217"/>
      <c r="AT27" s="217"/>
      <c r="AU27" s="201"/>
      <c r="AV27" s="217"/>
      <c r="AW27" s="217"/>
      <c r="AX27" s="201"/>
      <c r="AY27" s="217"/>
      <c r="AZ27" s="217"/>
      <c r="BA27" s="201"/>
      <c r="BB27" s="217"/>
      <c r="BC27" s="217"/>
      <c r="BD27" s="201"/>
      <c r="BE27" s="217"/>
      <c r="BF27" s="217"/>
      <c r="BG27" s="267"/>
      <c r="BH27" s="217"/>
      <c r="BI27" s="217"/>
      <c r="BJ27" s="234"/>
      <c r="BK27" s="217"/>
      <c r="BL27" s="217"/>
      <c r="BM27" s="234"/>
      <c r="BN27" s="217"/>
      <c r="BO27" s="217"/>
      <c r="BP27" s="234"/>
      <c r="BQ27" s="217"/>
      <c r="BR27" s="217"/>
      <c r="BS27" s="234"/>
      <c r="BT27" s="217"/>
      <c r="BU27" s="217"/>
      <c r="BV27" s="201"/>
      <c r="BW27" s="217"/>
      <c r="BX27" s="217"/>
      <c r="BY27" s="204"/>
      <c r="BZ27" s="217"/>
      <c r="CA27" s="217"/>
      <c r="CB27" s="201"/>
      <c r="CC27" s="217"/>
      <c r="CD27" s="217"/>
      <c r="CE27" s="84"/>
      <c r="CF27" s="218"/>
      <c r="CG27" s="218"/>
      <c r="CH27" s="84"/>
      <c r="CI27" s="218"/>
      <c r="CJ27" s="218"/>
      <c r="CK27" s="84">
        <f>H55</f>
        <v>8.6</v>
      </c>
      <c r="CL27" s="311">
        <f t="shared" ref="CL27:CM27" si="79">I55</f>
        <v>8.6</v>
      </c>
      <c r="CM27" s="311">
        <f t="shared" si="79"/>
        <v>8.6</v>
      </c>
      <c r="CN27" s="84">
        <f>H56</f>
        <v>16</v>
      </c>
      <c r="CO27" s="311">
        <f t="shared" ref="CO27:CP27" si="80">I56</f>
        <v>18.2</v>
      </c>
      <c r="CP27" s="311">
        <f t="shared" si="80"/>
        <v>17.3</v>
      </c>
      <c r="CQ27" s="84"/>
      <c r="CR27" s="218"/>
      <c r="CS27" s="218"/>
      <c r="CT27" s="108">
        <f t="shared" si="47"/>
        <v>24.6</v>
      </c>
      <c r="CU27" s="108">
        <f t="shared" si="77"/>
        <v>26.8</v>
      </c>
      <c r="CV27" s="108">
        <f t="shared" si="78"/>
        <v>25.9</v>
      </c>
    </row>
    <row r="28" spans="1:103" ht="12.75" customHeight="1" x14ac:dyDescent="0.2">
      <c r="A28" s="202" t="s">
        <v>212</v>
      </c>
      <c r="B28" s="201"/>
      <c r="C28" s="217"/>
      <c r="D28" s="217"/>
      <c r="E28" s="201"/>
      <c r="F28" s="217"/>
      <c r="G28" s="217"/>
      <c r="H28" s="201"/>
      <c r="I28" s="217"/>
      <c r="J28" s="217"/>
      <c r="K28" s="201"/>
      <c r="L28" s="217"/>
      <c r="M28" s="217"/>
      <c r="N28" s="201"/>
      <c r="O28" s="217"/>
      <c r="P28" s="217"/>
      <c r="Q28" s="201"/>
      <c r="R28" s="217"/>
      <c r="S28" s="217"/>
      <c r="T28" s="201"/>
      <c r="U28" s="217"/>
      <c r="V28" s="217"/>
      <c r="W28" s="201"/>
      <c r="X28" s="217"/>
      <c r="Y28" s="217"/>
      <c r="Z28" s="201"/>
      <c r="AA28" s="217"/>
      <c r="AB28" s="217"/>
      <c r="AC28" s="201"/>
      <c r="AD28" s="217"/>
      <c r="AE28" s="217"/>
      <c r="AF28" s="201"/>
      <c r="AG28" s="217"/>
      <c r="AH28" s="217"/>
      <c r="AI28" s="201"/>
      <c r="AJ28" s="217"/>
      <c r="AK28" s="217"/>
      <c r="AL28" s="201"/>
      <c r="AM28" s="217"/>
      <c r="AN28" s="217"/>
      <c r="AO28" s="201"/>
      <c r="AP28" s="217"/>
      <c r="AQ28" s="217"/>
      <c r="AR28" s="201"/>
      <c r="AS28" s="217"/>
      <c r="AT28" s="217"/>
      <c r="AU28" s="201"/>
      <c r="AV28" s="217"/>
      <c r="AW28" s="217"/>
      <c r="AX28" s="201"/>
      <c r="AY28" s="217"/>
      <c r="AZ28" s="217"/>
      <c r="BA28" s="201"/>
      <c r="BB28" s="217"/>
      <c r="BC28" s="217"/>
      <c r="BD28" s="201"/>
      <c r="BE28" s="217"/>
      <c r="BF28" s="217"/>
      <c r="BG28" s="267"/>
      <c r="BH28" s="217"/>
      <c r="BI28" s="217"/>
      <c r="BJ28" s="234"/>
      <c r="BK28" s="217"/>
      <c r="BL28" s="217"/>
      <c r="BM28" s="234"/>
      <c r="BN28" s="217"/>
      <c r="BO28" s="217"/>
      <c r="BP28" s="234"/>
      <c r="BQ28" s="217"/>
      <c r="BR28" s="217"/>
      <c r="BS28" s="234"/>
      <c r="BT28" s="217"/>
      <c r="BU28" s="217"/>
      <c r="BV28" s="201"/>
      <c r="BW28" s="217"/>
      <c r="BX28" s="217"/>
      <c r="BY28" s="204"/>
      <c r="BZ28" s="217"/>
      <c r="CA28" s="217"/>
      <c r="CB28" s="201"/>
      <c r="CC28" s="217"/>
      <c r="CD28" s="217"/>
      <c r="CE28" s="84"/>
      <c r="CF28" s="218"/>
      <c r="CG28" s="218"/>
      <c r="CH28" s="84"/>
      <c r="CI28" s="218"/>
      <c r="CJ28" s="218"/>
      <c r="CK28" s="84"/>
      <c r="CL28" s="218"/>
      <c r="CM28" s="218"/>
      <c r="CN28" s="84"/>
      <c r="CO28" s="218"/>
      <c r="CP28" s="218"/>
      <c r="CQ28" s="84"/>
      <c r="CR28" s="218"/>
      <c r="CS28" s="218"/>
      <c r="CT28" s="108">
        <f t="shared" si="47"/>
        <v>0</v>
      </c>
      <c r="CU28" s="108">
        <f t="shared" si="77"/>
        <v>0</v>
      </c>
      <c r="CV28" s="108">
        <f t="shared" si="78"/>
        <v>0</v>
      </c>
    </row>
    <row r="29" spans="1:103" ht="12.75" customHeight="1" x14ac:dyDescent="0.2">
      <c r="A29" s="202" t="s">
        <v>213</v>
      </c>
      <c r="B29" s="201"/>
      <c r="C29" s="217"/>
      <c r="D29" s="217"/>
      <c r="E29" s="201"/>
      <c r="F29" s="217"/>
      <c r="G29" s="217"/>
      <c r="H29" s="201"/>
      <c r="I29" s="217"/>
      <c r="J29" s="217"/>
      <c r="K29" s="201"/>
      <c r="L29" s="217"/>
      <c r="M29" s="217"/>
      <c r="N29" s="201"/>
      <c r="O29" s="217"/>
      <c r="P29" s="217"/>
      <c r="Q29" s="201"/>
      <c r="R29" s="217"/>
      <c r="S29" s="217"/>
      <c r="T29" s="201"/>
      <c r="U29" s="217"/>
      <c r="V29" s="217"/>
      <c r="W29" s="201"/>
      <c r="X29" s="217"/>
      <c r="Y29" s="217"/>
      <c r="Z29" s="201"/>
      <c r="AA29" s="217"/>
      <c r="AB29" s="217"/>
      <c r="AC29" s="201"/>
      <c r="AD29" s="217"/>
      <c r="AE29" s="217"/>
      <c r="AF29" s="201"/>
      <c r="AG29" s="217"/>
      <c r="AH29" s="217"/>
      <c r="AI29" s="201"/>
      <c r="AJ29" s="217"/>
      <c r="AK29" s="217"/>
      <c r="AL29" s="201"/>
      <c r="AM29" s="217"/>
      <c r="AN29" s="217"/>
      <c r="AO29" s="201"/>
      <c r="AP29" s="217"/>
      <c r="AQ29" s="217"/>
      <c r="AR29" s="201"/>
      <c r="AS29" s="217"/>
      <c r="AT29" s="217"/>
      <c r="AU29" s="201"/>
      <c r="AV29" s="217"/>
      <c r="AW29" s="217"/>
      <c r="AX29" s="201"/>
      <c r="AY29" s="217"/>
      <c r="AZ29" s="217"/>
      <c r="BA29" s="201"/>
      <c r="BB29" s="217"/>
      <c r="BC29" s="217"/>
      <c r="BD29" s="201"/>
      <c r="BE29" s="217"/>
      <c r="BF29" s="217"/>
      <c r="BG29" s="267"/>
      <c r="BH29" s="217"/>
      <c r="BI29" s="217"/>
      <c r="BJ29" s="234"/>
      <c r="BK29" s="217"/>
      <c r="BL29" s="217"/>
      <c r="BM29" s="234"/>
      <c r="BN29" s="217"/>
      <c r="BO29" s="217"/>
      <c r="BP29" s="234"/>
      <c r="BQ29" s="217"/>
      <c r="BR29" s="217"/>
      <c r="BS29" s="234"/>
      <c r="BT29" s="217"/>
      <c r="BU29" s="217"/>
      <c r="BV29" s="201"/>
      <c r="BW29" s="217"/>
      <c r="BX29" s="217"/>
      <c r="BY29" s="204"/>
      <c r="BZ29" s="217"/>
      <c r="CA29" s="217"/>
      <c r="CB29" s="201"/>
      <c r="CC29" s="217"/>
      <c r="CD29" s="217"/>
      <c r="CE29" s="84"/>
      <c r="CF29" s="218"/>
      <c r="CG29" s="218"/>
      <c r="CH29" s="84"/>
      <c r="CI29" s="218"/>
      <c r="CJ29" s="218"/>
      <c r="CK29" s="84"/>
      <c r="CL29" s="218"/>
      <c r="CM29" s="218"/>
      <c r="CN29" s="84"/>
      <c r="CO29" s="218"/>
      <c r="CP29" s="218"/>
      <c r="CQ29" s="84"/>
      <c r="CR29" s="218"/>
      <c r="CS29" s="218"/>
      <c r="CT29" s="108">
        <f t="shared" si="47"/>
        <v>0</v>
      </c>
      <c r="CU29" s="108">
        <f t="shared" si="77"/>
        <v>0</v>
      </c>
      <c r="CV29" s="108">
        <f t="shared" si="78"/>
        <v>0</v>
      </c>
    </row>
    <row r="30" spans="1:103" ht="12.75" customHeight="1" x14ac:dyDescent="0.2">
      <c r="A30" s="202" t="s">
        <v>215</v>
      </c>
      <c r="B30" s="201"/>
      <c r="C30" s="217"/>
      <c r="D30" s="217"/>
      <c r="E30" s="201"/>
      <c r="F30" s="217"/>
      <c r="G30" s="217"/>
      <c r="H30" s="201"/>
      <c r="I30" s="217"/>
      <c r="J30" s="217"/>
      <c r="K30" s="201"/>
      <c r="L30" s="217"/>
      <c r="M30" s="217"/>
      <c r="N30" s="201"/>
      <c r="O30" s="217"/>
      <c r="P30" s="217"/>
      <c r="Q30" s="201"/>
      <c r="R30" s="217"/>
      <c r="S30" s="217"/>
      <c r="T30" s="201"/>
      <c r="U30" s="217"/>
      <c r="V30" s="217"/>
      <c r="W30" s="201"/>
      <c r="X30" s="217"/>
      <c r="Y30" s="217"/>
      <c r="Z30" s="201"/>
      <c r="AA30" s="217"/>
      <c r="AB30" s="217"/>
      <c r="AC30" s="201"/>
      <c r="AD30" s="217"/>
      <c r="AE30" s="217"/>
      <c r="AF30" s="201"/>
      <c r="AG30" s="217"/>
      <c r="AH30" s="217"/>
      <c r="AI30" s="201"/>
      <c r="AJ30" s="217"/>
      <c r="AK30" s="217"/>
      <c r="AL30" s="201"/>
      <c r="AM30" s="217"/>
      <c r="AN30" s="217"/>
      <c r="AO30" s="201"/>
      <c r="AP30" s="217"/>
      <c r="AQ30" s="217"/>
      <c r="AR30" s="201"/>
      <c r="AS30" s="217"/>
      <c r="AT30" s="217"/>
      <c r="AU30" s="201"/>
      <c r="AV30" s="217"/>
      <c r="AW30" s="217"/>
      <c r="AX30" s="201"/>
      <c r="AY30" s="217"/>
      <c r="AZ30" s="217"/>
      <c r="BA30" s="201"/>
      <c r="BB30" s="217"/>
      <c r="BC30" s="217"/>
      <c r="BD30" s="201"/>
      <c r="BE30" s="217"/>
      <c r="BF30" s="217"/>
      <c r="BG30" s="267"/>
      <c r="BH30" s="217"/>
      <c r="BI30" s="217"/>
      <c r="BJ30" s="234"/>
      <c r="BK30" s="217"/>
      <c r="BL30" s="217"/>
      <c r="BM30" s="234"/>
      <c r="BN30" s="217"/>
      <c r="BO30" s="217"/>
      <c r="BP30" s="234"/>
      <c r="BQ30" s="217"/>
      <c r="BR30" s="217"/>
      <c r="BS30" s="234"/>
      <c r="BT30" s="217"/>
      <c r="BU30" s="217"/>
      <c r="BV30" s="201"/>
      <c r="BW30" s="217"/>
      <c r="BX30" s="217"/>
      <c r="BY30" s="204"/>
      <c r="BZ30" s="217"/>
      <c r="CA30" s="217"/>
      <c r="CB30" s="201"/>
      <c r="CC30" s="217"/>
      <c r="CD30" s="217"/>
      <c r="CE30" s="84"/>
      <c r="CF30" s="218"/>
      <c r="CG30" s="218"/>
      <c r="CH30" s="84"/>
      <c r="CI30" s="218"/>
      <c r="CJ30" s="218"/>
      <c r="CK30" s="84"/>
      <c r="CL30" s="218"/>
      <c r="CM30" s="218"/>
      <c r="CN30" s="84"/>
      <c r="CO30" s="218"/>
      <c r="CP30" s="218"/>
      <c r="CQ30" s="84"/>
      <c r="CR30" s="218"/>
      <c r="CS30" s="218"/>
      <c r="CT30" s="108">
        <f t="shared" si="47"/>
        <v>0</v>
      </c>
      <c r="CU30" s="108">
        <f t="shared" si="77"/>
        <v>0</v>
      </c>
      <c r="CV30" s="108">
        <f t="shared" si="78"/>
        <v>0</v>
      </c>
    </row>
    <row r="31" spans="1:103" ht="39" customHeight="1" x14ac:dyDescent="0.2">
      <c r="A31" s="185" t="s">
        <v>5</v>
      </c>
      <c r="B31" s="100">
        <f>SUM(B9:B30)</f>
        <v>13.6</v>
      </c>
      <c r="C31" s="100">
        <f t="shared" ref="C31:AX31" si="81">SUM(C9:C30)</f>
        <v>15.7</v>
      </c>
      <c r="D31" s="100">
        <f t="shared" si="81"/>
        <v>15.6</v>
      </c>
      <c r="E31" s="100">
        <f t="shared" si="81"/>
        <v>10.9</v>
      </c>
      <c r="F31" s="100">
        <f t="shared" si="81"/>
        <v>11.8</v>
      </c>
      <c r="G31" s="100">
        <f t="shared" si="81"/>
        <v>11.5</v>
      </c>
      <c r="H31" s="100">
        <f t="shared" si="81"/>
        <v>14.9</v>
      </c>
      <c r="I31" s="100">
        <f t="shared" si="81"/>
        <v>16.899999999999999</v>
      </c>
      <c r="J31" s="100">
        <f t="shared" si="81"/>
        <v>15.9</v>
      </c>
      <c r="K31" s="100">
        <f t="shared" si="81"/>
        <v>20</v>
      </c>
      <c r="L31" s="100">
        <f t="shared" si="81"/>
        <v>25.2</v>
      </c>
      <c r="M31" s="100">
        <f t="shared" si="81"/>
        <v>23</v>
      </c>
      <c r="N31" s="100">
        <f t="shared" si="81"/>
        <v>21.4</v>
      </c>
      <c r="O31" s="100">
        <f t="shared" si="81"/>
        <v>20.9</v>
      </c>
      <c r="P31" s="100">
        <f t="shared" si="81"/>
        <v>21.7</v>
      </c>
      <c r="Q31" s="100">
        <f t="shared" si="81"/>
        <v>11.1</v>
      </c>
      <c r="R31" s="100">
        <f t="shared" si="81"/>
        <v>13.8</v>
      </c>
      <c r="S31" s="100">
        <f t="shared" si="81"/>
        <v>13.4</v>
      </c>
      <c r="T31" s="100">
        <f t="shared" si="81"/>
        <v>13.4</v>
      </c>
      <c r="U31" s="100">
        <f t="shared" si="81"/>
        <v>14.8</v>
      </c>
      <c r="V31" s="100">
        <f t="shared" si="81"/>
        <v>14.7</v>
      </c>
      <c r="W31" s="100">
        <f t="shared" si="81"/>
        <v>15.6</v>
      </c>
      <c r="X31" s="100">
        <f t="shared" si="81"/>
        <v>17.5</v>
      </c>
      <c r="Y31" s="100">
        <f t="shared" si="81"/>
        <v>18.5</v>
      </c>
      <c r="Z31" s="100">
        <f t="shared" si="81"/>
        <v>15.6</v>
      </c>
      <c r="AA31" s="100">
        <f t="shared" si="81"/>
        <v>19.899999999999999</v>
      </c>
      <c r="AB31" s="100">
        <f t="shared" si="81"/>
        <v>18.899999999999999</v>
      </c>
      <c r="AC31" s="100">
        <f t="shared" si="81"/>
        <v>14.2</v>
      </c>
      <c r="AD31" s="100">
        <f t="shared" si="81"/>
        <v>15.6</v>
      </c>
      <c r="AE31" s="100">
        <f t="shared" si="81"/>
        <v>15.5</v>
      </c>
      <c r="AF31" s="100">
        <f t="shared" si="81"/>
        <v>10.6</v>
      </c>
      <c r="AG31" s="100">
        <f t="shared" si="81"/>
        <v>12.5</v>
      </c>
      <c r="AH31" s="100">
        <f t="shared" si="81"/>
        <v>11.9</v>
      </c>
      <c r="AI31" s="100">
        <f t="shared" si="81"/>
        <v>10.199999999999999</v>
      </c>
      <c r="AJ31" s="100">
        <f t="shared" si="81"/>
        <v>13.1</v>
      </c>
      <c r="AK31" s="100">
        <f t="shared" si="81"/>
        <v>11.4</v>
      </c>
      <c r="AL31" s="100">
        <f t="shared" si="81"/>
        <v>13.3</v>
      </c>
      <c r="AM31" s="100">
        <f t="shared" si="81"/>
        <v>17</v>
      </c>
      <c r="AN31" s="100">
        <f t="shared" si="81"/>
        <v>15</v>
      </c>
      <c r="AO31" s="100">
        <f t="shared" si="81"/>
        <v>14.3</v>
      </c>
      <c r="AP31" s="100">
        <f t="shared" si="81"/>
        <v>17</v>
      </c>
      <c r="AQ31" s="100">
        <f t="shared" si="81"/>
        <v>17</v>
      </c>
      <c r="AR31" s="100">
        <f t="shared" si="81"/>
        <v>20.3</v>
      </c>
      <c r="AS31" s="100">
        <f t="shared" si="81"/>
        <v>24.3</v>
      </c>
      <c r="AT31" s="100">
        <f t="shared" si="81"/>
        <v>25.4</v>
      </c>
      <c r="AU31" s="100">
        <f t="shared" si="81"/>
        <v>20.9</v>
      </c>
      <c r="AV31" s="100">
        <f t="shared" si="81"/>
        <v>30.5</v>
      </c>
      <c r="AW31" s="100">
        <f t="shared" si="81"/>
        <v>28.9</v>
      </c>
      <c r="AX31" s="100">
        <f t="shared" si="81"/>
        <v>15.3</v>
      </c>
      <c r="AY31" s="100">
        <f t="shared" ref="AY31" si="82">SUM(AY9:AY30)</f>
        <v>15.3</v>
      </c>
      <c r="AZ31" s="100">
        <f t="shared" ref="AZ31" si="83">SUM(AZ9:AZ30)</f>
        <v>16.100000000000001</v>
      </c>
      <c r="BA31" s="100">
        <f t="shared" ref="BA31" si="84">SUM(BA9:BA30)</f>
        <v>13.1</v>
      </c>
      <c r="BB31" s="100">
        <f t="shared" ref="BB31" si="85">SUM(BB9:BB30)</f>
        <v>14.2</v>
      </c>
      <c r="BC31" s="100">
        <f t="shared" ref="BC31" si="86">SUM(BC9:BC30)</f>
        <v>12.9</v>
      </c>
      <c r="BD31" s="100">
        <f t="shared" ref="BD31" si="87">SUM(BD9:BD30)</f>
        <v>18</v>
      </c>
      <c r="BE31" s="100">
        <f t="shared" ref="BE31" si="88">SUM(BE9:BE30)</f>
        <v>24.1</v>
      </c>
      <c r="BF31" s="100">
        <f>SUM(BF9:BF30)</f>
        <v>24</v>
      </c>
      <c r="BG31" s="100">
        <f t="shared" ref="BG31:BI31" si="89">SUM(BG9:BG30)</f>
        <v>14.4</v>
      </c>
      <c r="BH31" s="100">
        <f t="shared" si="89"/>
        <v>17.7</v>
      </c>
      <c r="BI31" s="100">
        <f t="shared" si="89"/>
        <v>18.399999999999999</v>
      </c>
      <c r="BJ31" s="100">
        <f t="shared" ref="BJ31" si="90">SUM(BJ9:BJ30)</f>
        <v>13.5</v>
      </c>
      <c r="BK31" s="100">
        <f t="shared" ref="BK31" si="91">SUM(BK9:BK30)</f>
        <v>17.7</v>
      </c>
      <c r="BL31" s="100">
        <f t="shared" ref="BL31" si="92">SUM(BL9:BL30)</f>
        <v>18.5</v>
      </c>
      <c r="BM31" s="100">
        <f t="shared" ref="BM31" si="93">SUM(BM9:BM30)</f>
        <v>11.1</v>
      </c>
      <c r="BN31" s="100">
        <f>SUM(BN9:BN30)</f>
        <v>12.8</v>
      </c>
      <c r="BO31" s="100">
        <f t="shared" ref="BO31" si="94">SUM(BO9:BO30)</f>
        <v>9.9</v>
      </c>
      <c r="BP31" s="100">
        <f t="shared" ref="BP31" si="95">SUM(BP9:BP30)</f>
        <v>16.7</v>
      </c>
      <c r="BQ31" s="100">
        <f t="shared" ref="BQ31" si="96">SUM(BQ9:BQ30)</f>
        <v>19.8</v>
      </c>
      <c r="BR31" s="100">
        <f t="shared" ref="BR31" si="97">SUM(BR9:BR30)</f>
        <v>19</v>
      </c>
      <c r="BS31" s="100">
        <f t="shared" ref="BS31" si="98">SUM(BS9:BS30)</f>
        <v>15.7</v>
      </c>
      <c r="BT31" s="100">
        <f t="shared" ref="BT31" si="99">SUM(BT9:BT30)</f>
        <v>18.5</v>
      </c>
      <c r="BU31" s="100">
        <f t="shared" ref="BU31" si="100">SUM(BU9:BU30)</f>
        <v>20.100000000000001</v>
      </c>
      <c r="BV31" s="100">
        <f t="shared" ref="BV31" si="101">SUM(BV9:BV30)</f>
        <v>12.7</v>
      </c>
      <c r="BW31" s="100">
        <f t="shared" ref="BW31" si="102">SUM(BW9:BW30)</f>
        <v>19</v>
      </c>
      <c r="BX31" s="100">
        <f t="shared" ref="BX31" si="103">SUM(BX9:BX30)</f>
        <v>22.8</v>
      </c>
      <c r="BY31" s="100">
        <f t="shared" ref="BY31" si="104">SUM(BY9:BY30)</f>
        <v>16.899999999999999</v>
      </c>
      <c r="BZ31" s="100">
        <f t="shared" ref="BZ31" si="105">SUM(BZ9:BZ30)</f>
        <v>20.5</v>
      </c>
      <c r="CA31" s="100">
        <f t="shared" ref="CA31" si="106">SUM(CA9:CA30)</f>
        <v>22.2</v>
      </c>
      <c r="CB31" s="100">
        <f t="shared" ref="CB31" si="107">SUM(CB9:CB30)</f>
        <v>7.6</v>
      </c>
      <c r="CC31" s="100">
        <f t="shared" ref="CC31" si="108">SUM(CC9:CC30)</f>
        <v>13.6</v>
      </c>
      <c r="CD31" s="100">
        <f t="shared" ref="CD31" si="109">SUM(CD9:CD30)</f>
        <v>14.4</v>
      </c>
      <c r="CE31" s="100">
        <f t="shared" ref="CE31" si="110">SUM(CE9:CE30)</f>
        <v>19.8</v>
      </c>
      <c r="CF31" s="100">
        <f t="shared" ref="CF31" si="111">SUM(CF9:CF30)</f>
        <v>23.5</v>
      </c>
      <c r="CG31" s="100">
        <f t="shared" ref="CG31" si="112">SUM(CG9:CG30)</f>
        <v>22.7</v>
      </c>
      <c r="CH31" s="100">
        <f t="shared" ref="CH31" si="113">SUM(CH9:CH30)</f>
        <v>3.8</v>
      </c>
      <c r="CI31" s="100">
        <f t="shared" ref="CI31" si="114">SUM(CI9:CI30)</f>
        <v>9.1</v>
      </c>
      <c r="CJ31" s="100">
        <f t="shared" ref="CJ31" si="115">SUM(CJ9:CJ30)</f>
        <v>6.6</v>
      </c>
      <c r="CK31" s="100">
        <f t="shared" ref="CK31" si="116">SUM(CK9:CK30)</f>
        <v>13.1</v>
      </c>
      <c r="CL31" s="100">
        <f t="shared" ref="CL31" si="117">SUM(CL9:CL30)</f>
        <v>13.9</v>
      </c>
      <c r="CM31" s="100">
        <f t="shared" ref="CM31" si="118">SUM(CM9:CM30)</f>
        <v>13.8</v>
      </c>
      <c r="CN31" s="100">
        <f t="shared" ref="CN31" si="119">SUM(CN9:CN30)</f>
        <v>16</v>
      </c>
      <c r="CO31" s="100">
        <f t="shared" ref="CO31" si="120">SUM(CO9:CO30)</f>
        <v>18.2</v>
      </c>
      <c r="CP31" s="100">
        <f t="shared" ref="CP31" si="121">SUM(CP9:CP30)</f>
        <v>17.3</v>
      </c>
      <c r="CQ31" s="100">
        <f t="shared" ref="CQ31" si="122">SUM(CQ9:CQ30)</f>
        <v>0</v>
      </c>
      <c r="CR31" s="220">
        <f>SUM(CR9:CR30)</f>
        <v>0</v>
      </c>
      <c r="CS31" s="220">
        <f>SUM(CS9:CS30)</f>
        <v>0</v>
      </c>
      <c r="CT31" s="100">
        <f>SUM(CT9:CT30)</f>
        <v>448</v>
      </c>
      <c r="CU31" s="314">
        <f t="shared" ref="CU31:CV31" si="123">SUM(CU9:CU30)</f>
        <v>544.4</v>
      </c>
      <c r="CV31" s="314">
        <f t="shared" si="123"/>
        <v>537</v>
      </c>
    </row>
    <row r="32" spans="1:103" s="337" customFormat="1" ht="39" hidden="1" customHeight="1" x14ac:dyDescent="0.2">
      <c r="A32" s="330" t="s">
        <v>55</v>
      </c>
      <c r="B32" s="331"/>
      <c r="C32" s="331"/>
      <c r="D32" s="331"/>
      <c r="E32" s="332"/>
      <c r="F32" s="332">
        <f>C31+F31</f>
        <v>27.5</v>
      </c>
      <c r="G32" s="332">
        <f>D31+G31</f>
        <v>27.1</v>
      </c>
      <c r="H32" s="331"/>
      <c r="I32" s="331"/>
      <c r="J32" s="331"/>
      <c r="K32" s="331"/>
      <c r="L32" s="331"/>
      <c r="M32" s="331"/>
      <c r="N32" s="331"/>
      <c r="O32" s="331"/>
      <c r="P32" s="331"/>
      <c r="Q32" s="331"/>
      <c r="R32" s="331"/>
      <c r="S32" s="331"/>
      <c r="T32" s="331"/>
      <c r="U32" s="331"/>
      <c r="V32" s="331"/>
      <c r="W32" s="331"/>
      <c r="X32" s="331"/>
      <c r="Y32" s="331"/>
      <c r="Z32" s="331"/>
      <c r="AA32" s="331"/>
      <c r="AB32" s="331"/>
      <c r="AC32" s="331"/>
      <c r="AD32" s="331"/>
      <c r="AE32" s="331"/>
      <c r="AF32" s="332"/>
      <c r="AG32" s="332"/>
      <c r="AH32" s="332"/>
      <c r="AI32" s="332"/>
      <c r="AJ32" s="332"/>
      <c r="AK32" s="332"/>
      <c r="AL32" s="332"/>
      <c r="AM32" s="332"/>
      <c r="AN32" s="332"/>
      <c r="AO32" s="332"/>
      <c r="AP32" s="332"/>
      <c r="AQ32" s="332"/>
      <c r="AR32" s="332"/>
      <c r="AS32" s="332"/>
      <c r="AT32" s="332"/>
      <c r="AU32" s="332"/>
      <c r="AV32" s="332"/>
      <c r="AW32" s="332"/>
      <c r="AX32" s="332"/>
      <c r="AY32" s="332"/>
      <c r="AZ32" s="332"/>
      <c r="BA32" s="331"/>
      <c r="BB32" s="331"/>
      <c r="BC32" s="331"/>
      <c r="BD32" s="331"/>
      <c r="BE32" s="331"/>
      <c r="BF32" s="331"/>
      <c r="BG32" s="331"/>
      <c r="BH32" s="331"/>
      <c r="BI32" s="331"/>
      <c r="BJ32" s="331"/>
      <c r="BK32" s="331"/>
      <c r="BL32" s="331"/>
      <c r="BM32" s="331"/>
      <c r="BN32" s="331"/>
      <c r="BO32" s="331"/>
      <c r="BP32" s="331"/>
      <c r="BQ32" s="331"/>
      <c r="BR32" s="331"/>
      <c r="BS32" s="331"/>
      <c r="BT32" s="331"/>
      <c r="BU32" s="331"/>
      <c r="BV32" s="333"/>
      <c r="BW32" s="332"/>
      <c r="BX32" s="332"/>
      <c r="BY32" s="332"/>
      <c r="BZ32" s="332"/>
      <c r="CA32" s="332"/>
      <c r="CB32" s="331"/>
      <c r="CC32" s="331"/>
      <c r="CD32" s="331"/>
      <c r="CE32" s="331"/>
      <c r="CF32" s="331"/>
      <c r="CG32" s="331"/>
      <c r="CH32" s="331"/>
      <c r="CI32" s="331"/>
      <c r="CJ32" s="331"/>
      <c r="CK32" s="331"/>
      <c r="CL32" s="331"/>
      <c r="CM32" s="331"/>
      <c r="CN32" s="331"/>
      <c r="CO32" s="331"/>
      <c r="CP32" s="331"/>
      <c r="CQ32" s="332"/>
      <c r="CR32" s="332"/>
      <c r="CS32" s="332"/>
      <c r="CT32" s="334" t="s">
        <v>129</v>
      </c>
      <c r="CU32" s="335"/>
      <c r="CV32" s="335"/>
      <c r="CW32" s="336"/>
      <c r="CX32" s="336"/>
      <c r="CY32" s="336"/>
    </row>
    <row r="33" spans="1:105" ht="44.25" customHeight="1" x14ac:dyDescent="0.2">
      <c r="A33" s="185" t="s">
        <v>56</v>
      </c>
      <c r="B33" s="87">
        <f>B31/Свод!B12</f>
        <v>1.2999999999999999E-2</v>
      </c>
      <c r="C33" s="216">
        <f>C31/Свод!C12</f>
        <v>1.2E-2</v>
      </c>
      <c r="D33" s="216">
        <f>D31/Свод!D12</f>
        <v>1.2999999999999999E-2</v>
      </c>
      <c r="E33" s="87">
        <f>E31/Свод!B12</f>
        <v>0.01</v>
      </c>
      <c r="F33" s="216">
        <f>F31/Свод!C12</f>
        <v>8.9999999999999993E-3</v>
      </c>
      <c r="G33" s="216">
        <f>G31/Свод!D12</f>
        <v>8.9999999999999993E-3</v>
      </c>
      <c r="H33" s="87">
        <f>H31/Свод!B12</f>
        <v>1.4E-2</v>
      </c>
      <c r="I33" s="216">
        <f>I31/Свод!C12</f>
        <v>1.2999999999999999E-2</v>
      </c>
      <c r="J33" s="216">
        <f>J31/Свод!D12</f>
        <v>1.2999999999999999E-2</v>
      </c>
      <c r="K33" s="87">
        <f>K31/Свод!B12</f>
        <v>1.9E-2</v>
      </c>
      <c r="L33" s="216">
        <f>L31/Свод!C12</f>
        <v>0.02</v>
      </c>
      <c r="M33" s="216">
        <f>M31/Свод!D12</f>
        <v>1.7999999999999999E-2</v>
      </c>
      <c r="N33" s="87">
        <f>N31/Свод!B12</f>
        <v>0.02</v>
      </c>
      <c r="O33" s="216">
        <f>O31/Свод!C12</f>
        <v>1.7000000000000001E-2</v>
      </c>
      <c r="P33" s="216">
        <f>P31/Свод!D12</f>
        <v>1.7000000000000001E-2</v>
      </c>
      <c r="Q33" s="87">
        <f>Q31/Свод!B12</f>
        <v>1.0999999999999999E-2</v>
      </c>
      <c r="R33" s="216">
        <f>R31/Свод!C12</f>
        <v>1.0999999999999999E-2</v>
      </c>
      <c r="S33" s="216">
        <f>S31/Свод!D12</f>
        <v>1.0999999999999999E-2</v>
      </c>
      <c r="T33" s="87">
        <f>T31/Свод!B12</f>
        <v>1.2999999999999999E-2</v>
      </c>
      <c r="U33" s="216">
        <f>U31/Свод!C12</f>
        <v>1.2E-2</v>
      </c>
      <c r="V33" s="216">
        <f>V31/Свод!D12</f>
        <v>1.2E-2</v>
      </c>
      <c r="W33" s="87">
        <f>W31/Свод!B12</f>
        <v>1.4999999999999999E-2</v>
      </c>
      <c r="X33" s="216">
        <f>X31/Свод!C12</f>
        <v>1.4E-2</v>
      </c>
      <c r="Y33" s="216">
        <f>Y31/Свод!D12</f>
        <v>1.4999999999999999E-2</v>
      </c>
      <c r="Z33" s="87">
        <f>Z31/Свод!B12</f>
        <v>1.4999999999999999E-2</v>
      </c>
      <c r="AA33" s="87">
        <f>AA31/Свод!C12</f>
        <v>1.6E-2</v>
      </c>
      <c r="AB33" s="87">
        <f>AB31/Свод!D12</f>
        <v>1.4999999999999999E-2</v>
      </c>
      <c r="AC33" s="87">
        <f>AC31/AJ47</f>
        <v>1.4E-2</v>
      </c>
      <c r="AD33" s="87">
        <f>AD31/AK47</f>
        <v>1.2E-2</v>
      </c>
      <c r="AE33" s="87">
        <f>AE31/AL47</f>
        <v>1.2E-2</v>
      </c>
      <c r="AF33" s="87">
        <f>AF31/AJ47</f>
        <v>0.01</v>
      </c>
      <c r="AG33" s="87">
        <f>AG31/AK47</f>
        <v>0.01</v>
      </c>
      <c r="AH33" s="87">
        <f>AH31/AL47</f>
        <v>0.01</v>
      </c>
      <c r="AI33" s="87">
        <f>AI31/AJ47</f>
        <v>0.01</v>
      </c>
      <c r="AJ33" s="87">
        <f>AJ31/AK47</f>
        <v>0.01</v>
      </c>
      <c r="AK33" s="87">
        <f>AK31/AL47</f>
        <v>8.9999999999999993E-3</v>
      </c>
      <c r="AL33" s="87">
        <f>AL31/AJ47</f>
        <v>1.2999999999999999E-2</v>
      </c>
      <c r="AM33" s="87">
        <f>AM31/AK47</f>
        <v>1.2999999999999999E-2</v>
      </c>
      <c r="AN33" s="87">
        <f>AN31/AL47</f>
        <v>1.2E-2</v>
      </c>
      <c r="AO33" s="87">
        <f>AO31/AJ47</f>
        <v>1.4E-2</v>
      </c>
      <c r="AP33" s="87">
        <f>AP31/AK47</f>
        <v>1.2999999999999999E-2</v>
      </c>
      <c r="AQ33" s="87">
        <f>AQ31/AL47</f>
        <v>1.4E-2</v>
      </c>
      <c r="AR33" s="87">
        <f>AR31/AJ47</f>
        <v>1.9E-2</v>
      </c>
      <c r="AS33" s="87">
        <f>AS31/AK47</f>
        <v>1.9E-2</v>
      </c>
      <c r="AT33" s="87">
        <f>AT31/AL47</f>
        <v>0.02</v>
      </c>
      <c r="AU33" s="87">
        <f>AU31/AJ47</f>
        <v>0.02</v>
      </c>
      <c r="AV33" s="87">
        <f t="shared" ref="AV33" si="124">AV31/AK47</f>
        <v>2.4E-2</v>
      </c>
      <c r="AW33" s="87">
        <f>AW31/AL47</f>
        <v>2.3E-2</v>
      </c>
      <c r="AX33" s="87">
        <f>AX31/AJ47</f>
        <v>1.4999999999999999E-2</v>
      </c>
      <c r="AY33" s="87">
        <f t="shared" ref="AY33:AZ33" si="125">AY31/AK47</f>
        <v>1.2E-2</v>
      </c>
      <c r="AZ33" s="87">
        <f t="shared" si="125"/>
        <v>1.2999999999999999E-2</v>
      </c>
      <c r="BA33" s="87">
        <f>BA31/AJ47</f>
        <v>1.2999999999999999E-2</v>
      </c>
      <c r="BB33" s="87">
        <f t="shared" ref="BB33:BC33" si="126">BB31/AK47</f>
        <v>1.0999999999999999E-2</v>
      </c>
      <c r="BC33" s="87">
        <f t="shared" si="126"/>
        <v>0.01</v>
      </c>
      <c r="BD33" s="87">
        <f>BD31/AJ47</f>
        <v>1.7000000000000001E-2</v>
      </c>
      <c r="BE33" s="87">
        <f t="shared" ref="BE33" si="127">BE31/AK47</f>
        <v>1.9E-2</v>
      </c>
      <c r="BF33" s="87">
        <f>BF31/AL47</f>
        <v>1.9E-2</v>
      </c>
      <c r="BG33" s="87">
        <f>BG31/AJ47</f>
        <v>1.4E-2</v>
      </c>
      <c r="BH33" s="87">
        <f t="shared" ref="BH33:BI33" si="128">BH31/AK47</f>
        <v>1.4E-2</v>
      </c>
      <c r="BI33" s="87">
        <f t="shared" si="128"/>
        <v>1.4999999999999999E-2</v>
      </c>
      <c r="BJ33" s="87">
        <f>BJ31/AJ47</f>
        <v>1.2999999999999999E-2</v>
      </c>
      <c r="BK33" s="87">
        <f t="shared" ref="BK33:BL33" si="129">BK31/AK47</f>
        <v>1.4E-2</v>
      </c>
      <c r="BL33" s="87">
        <f t="shared" si="129"/>
        <v>1.4999999999999999E-2</v>
      </c>
      <c r="BM33" s="87">
        <f>BM31/AJ47</f>
        <v>1.0999999999999999E-2</v>
      </c>
      <c r="BN33" s="87">
        <f>BN31/AK47</f>
        <v>0.01</v>
      </c>
      <c r="BO33" s="87">
        <f t="shared" ref="BO33" si="130">BO31/AL47</f>
        <v>8.0000000000000002E-3</v>
      </c>
      <c r="BP33" s="87">
        <f>BP31/AJ47</f>
        <v>1.6E-2</v>
      </c>
      <c r="BQ33" s="87">
        <f t="shared" ref="BQ33:BR33" si="131">BQ31/AK47</f>
        <v>1.6E-2</v>
      </c>
      <c r="BR33" s="87">
        <f t="shared" si="131"/>
        <v>1.4999999999999999E-2</v>
      </c>
      <c r="BS33" s="87">
        <f>BS31/AJ47</f>
        <v>1.4999999999999999E-2</v>
      </c>
      <c r="BT33" s="87">
        <f>BT31/AK47</f>
        <v>1.4999999999999999E-2</v>
      </c>
      <c r="BU33" s="87">
        <f>BU31/AL47</f>
        <v>1.6E-2</v>
      </c>
      <c r="BV33" s="87">
        <f>BV31/BZ38</f>
        <v>1.2E-2</v>
      </c>
      <c r="BW33" s="87">
        <f>BW31/CA38</f>
        <v>1.4999999999999999E-2</v>
      </c>
      <c r="BX33" s="87">
        <f>BX31/CB38</f>
        <v>1.7999999999999999E-2</v>
      </c>
      <c r="BY33" s="87">
        <f>BY31/BZ38</f>
        <v>1.6E-2</v>
      </c>
      <c r="BZ33" s="87">
        <f t="shared" ref="BZ33:CA33" si="132">BZ31/CA38</f>
        <v>1.6E-2</v>
      </c>
      <c r="CA33" s="87">
        <f t="shared" si="132"/>
        <v>1.7999999999999999E-2</v>
      </c>
      <c r="CB33" s="87">
        <f>CB31/BZ38</f>
        <v>7.0000000000000001E-3</v>
      </c>
      <c r="CC33" s="87">
        <f t="shared" ref="CC33:CD33" si="133">CC31/CA38</f>
        <v>1.0999999999999999E-2</v>
      </c>
      <c r="CD33" s="87">
        <f t="shared" si="133"/>
        <v>1.2E-2</v>
      </c>
      <c r="CE33" s="87">
        <f>CE31/BZ38</f>
        <v>1.9E-2</v>
      </c>
      <c r="CF33" s="87">
        <f>CF31/CA38</f>
        <v>1.9E-2</v>
      </c>
      <c r="CG33" s="87">
        <f>CG31/CB38</f>
        <v>1.7999999999999999E-2</v>
      </c>
      <c r="CH33" s="87">
        <f>CH31/BZ38</f>
        <v>4.0000000000000001E-3</v>
      </c>
      <c r="CI33" s="87">
        <f>CI31/CA38</f>
        <v>7.0000000000000001E-3</v>
      </c>
      <c r="CJ33" s="87">
        <f>CJ31/CB38</f>
        <v>5.0000000000000001E-3</v>
      </c>
      <c r="CK33" s="87">
        <f>CK31/BZ38</f>
        <v>1.2999999999999999E-2</v>
      </c>
      <c r="CL33" s="87">
        <f>CL31/CA38</f>
        <v>1.0999999999999999E-2</v>
      </c>
      <c r="CM33" s="87">
        <f>CM31/CB38</f>
        <v>1.0999999999999999E-2</v>
      </c>
      <c r="CN33" s="87">
        <f>CN31/BZ38</f>
        <v>1.4999999999999999E-2</v>
      </c>
      <c r="CO33" s="87">
        <f>CO31/CA38</f>
        <v>1.4E-2</v>
      </c>
      <c r="CP33" s="87">
        <f>CP31/CB38</f>
        <v>1.4E-2</v>
      </c>
      <c r="CQ33" s="87">
        <f>CQ31/BZ38</f>
        <v>0</v>
      </c>
      <c r="CR33" s="87">
        <f>CR31/CA38</f>
        <v>0</v>
      </c>
      <c r="CS33" s="87">
        <f>CS31/CB38</f>
        <v>0</v>
      </c>
      <c r="CT33" s="290">
        <f>'Сумма АЧР'!C28</f>
        <v>448</v>
      </c>
      <c r="CU33" s="290">
        <f>'Сумма АЧР'!D28</f>
        <v>544.4</v>
      </c>
      <c r="CV33" s="290">
        <f>'Сумма АЧР'!E28</f>
        <v>537</v>
      </c>
    </row>
    <row r="34" spans="1:105" x14ac:dyDescent="0.2">
      <c r="A34" s="189">
        <v>2.5000000000000001E-2</v>
      </c>
      <c r="B34" s="137">
        <f>B33-$A$34</f>
        <v>-1.2E-2</v>
      </c>
      <c r="C34" s="222">
        <f t="shared" ref="C34:AL34" si="134">C33-$A$34</f>
        <v>-1.2999999999999999E-2</v>
      </c>
      <c r="D34" s="222">
        <f t="shared" si="134"/>
        <v>-1.2E-2</v>
      </c>
      <c r="E34" s="137">
        <f t="shared" si="134"/>
        <v>-1.4999999999999999E-2</v>
      </c>
      <c r="F34" s="222">
        <f t="shared" si="134"/>
        <v>-1.6E-2</v>
      </c>
      <c r="G34" s="222">
        <f t="shared" si="134"/>
        <v>-1.6E-2</v>
      </c>
      <c r="H34" s="137">
        <f t="shared" si="134"/>
        <v>-1.0999999999999999E-2</v>
      </c>
      <c r="I34" s="222">
        <f t="shared" si="134"/>
        <v>-1.2E-2</v>
      </c>
      <c r="J34" s="222">
        <f t="shared" si="134"/>
        <v>-1.2E-2</v>
      </c>
      <c r="K34" s="137">
        <f t="shared" si="134"/>
        <v>-6.0000000000000001E-3</v>
      </c>
      <c r="L34" s="222">
        <f t="shared" si="134"/>
        <v>-5.0000000000000001E-3</v>
      </c>
      <c r="M34" s="222">
        <f t="shared" si="134"/>
        <v>-7.0000000000000001E-3</v>
      </c>
      <c r="N34" s="137">
        <f t="shared" si="134"/>
        <v>-5.0000000000000001E-3</v>
      </c>
      <c r="O34" s="222">
        <f t="shared" si="134"/>
        <v>-8.0000000000000002E-3</v>
      </c>
      <c r="P34" s="222">
        <f t="shared" si="134"/>
        <v>-8.0000000000000002E-3</v>
      </c>
      <c r="Q34" s="137">
        <f t="shared" si="134"/>
        <v>-1.4E-2</v>
      </c>
      <c r="R34" s="222">
        <f t="shared" si="134"/>
        <v>-1.4E-2</v>
      </c>
      <c r="S34" s="222">
        <f t="shared" si="134"/>
        <v>-1.4E-2</v>
      </c>
      <c r="T34" s="137">
        <f t="shared" si="134"/>
        <v>-1.2E-2</v>
      </c>
      <c r="U34" s="222">
        <f t="shared" si="134"/>
        <v>-1.2999999999999999E-2</v>
      </c>
      <c r="V34" s="222">
        <f t="shared" si="134"/>
        <v>-1.2999999999999999E-2</v>
      </c>
      <c r="W34" s="137">
        <f t="shared" si="134"/>
        <v>-0.01</v>
      </c>
      <c r="X34" s="222">
        <f t="shared" si="134"/>
        <v>-1.0999999999999999E-2</v>
      </c>
      <c r="Y34" s="222">
        <f t="shared" si="134"/>
        <v>-0.01</v>
      </c>
      <c r="Z34" s="137">
        <f t="shared" si="134"/>
        <v>-0.01</v>
      </c>
      <c r="AA34" s="222">
        <f t="shared" si="134"/>
        <v>-8.9999999999999993E-3</v>
      </c>
      <c r="AB34" s="222">
        <f t="shared" si="134"/>
        <v>-0.01</v>
      </c>
      <c r="AC34" s="137">
        <f t="shared" si="134"/>
        <v>-1.0999999999999999E-2</v>
      </c>
      <c r="AD34" s="222">
        <f t="shared" si="134"/>
        <v>-1.2999999999999999E-2</v>
      </c>
      <c r="AE34" s="222">
        <f t="shared" si="134"/>
        <v>-1.2999999999999999E-2</v>
      </c>
      <c r="AF34" s="137">
        <f t="shared" si="134"/>
        <v>-1.4999999999999999E-2</v>
      </c>
      <c r="AG34" s="222">
        <f t="shared" si="134"/>
        <v>-1.4999999999999999E-2</v>
      </c>
      <c r="AH34" s="222">
        <f t="shared" si="134"/>
        <v>-1.4999999999999999E-2</v>
      </c>
      <c r="AI34" s="137">
        <f t="shared" si="134"/>
        <v>-1.4999999999999999E-2</v>
      </c>
      <c r="AJ34" s="222">
        <f t="shared" si="134"/>
        <v>-1.4999999999999999E-2</v>
      </c>
      <c r="AK34" s="222">
        <f t="shared" si="134"/>
        <v>-1.6E-2</v>
      </c>
      <c r="AL34" s="137">
        <f t="shared" si="134"/>
        <v>-1.2E-2</v>
      </c>
      <c r="AM34" s="222">
        <f t="shared" ref="AM34" si="135">AM33-$A$34</f>
        <v>-1.2E-2</v>
      </c>
      <c r="AN34" s="222">
        <f t="shared" ref="AN34" si="136">AN33-$A$34</f>
        <v>-1.2999999999999999E-2</v>
      </c>
      <c r="AO34" s="137">
        <f t="shared" ref="AO34" si="137">AO33-$A$34</f>
        <v>-1.0999999999999999E-2</v>
      </c>
      <c r="AP34" s="222">
        <f t="shared" ref="AP34" si="138">AP33-$A$34</f>
        <v>-1.2E-2</v>
      </c>
      <c r="AQ34" s="222">
        <f t="shared" ref="AQ34" si="139">AQ33-$A$34</f>
        <v>-1.0999999999999999E-2</v>
      </c>
      <c r="AR34" s="137">
        <f t="shared" ref="AR34" si="140">AR33-$A$34</f>
        <v>-6.0000000000000001E-3</v>
      </c>
      <c r="AS34" s="222">
        <f t="shared" ref="AS34" si="141">AS33-$A$34</f>
        <v>-6.0000000000000001E-3</v>
      </c>
      <c r="AT34" s="222">
        <f t="shared" ref="AT34:AZ34" si="142">AT33-$A$34</f>
        <v>-5.0000000000000001E-3</v>
      </c>
      <c r="AU34" s="137">
        <f t="shared" si="142"/>
        <v>-5.0000000000000001E-3</v>
      </c>
      <c r="AV34" s="222">
        <f t="shared" si="142"/>
        <v>-1E-3</v>
      </c>
      <c r="AW34" s="222">
        <f t="shared" si="142"/>
        <v>-2E-3</v>
      </c>
      <c r="AX34" s="137">
        <f>AX33-$A$34</f>
        <v>-0.01</v>
      </c>
      <c r="AY34" s="222">
        <f t="shared" si="142"/>
        <v>-1.2999999999999999E-2</v>
      </c>
      <c r="AZ34" s="222">
        <f t="shared" si="142"/>
        <v>-1.2E-2</v>
      </c>
      <c r="BA34" s="137">
        <f>BA33-$A$34</f>
        <v>-1.2E-2</v>
      </c>
      <c r="BB34" s="222">
        <f t="shared" ref="BB34" si="143">BB33-$A$34</f>
        <v>-1.4E-2</v>
      </c>
      <c r="BC34" s="222">
        <f t="shared" ref="BC34" si="144">BC33-$A$34</f>
        <v>-1.4999999999999999E-2</v>
      </c>
      <c r="BD34" s="137">
        <f t="shared" ref="BD34:BR34" si="145">BD33-$A$34</f>
        <v>-8.0000000000000002E-3</v>
      </c>
      <c r="BE34" s="137">
        <f t="shared" si="145"/>
        <v>-6.0000000000000001E-3</v>
      </c>
      <c r="BF34" s="137">
        <f t="shared" si="145"/>
        <v>-6.0000000000000001E-3</v>
      </c>
      <c r="BG34" s="137">
        <f>BG33-$A$34</f>
        <v>-1.0999999999999999E-2</v>
      </c>
      <c r="BH34" s="137">
        <f t="shared" ref="BH34:BI34" si="146">BH33-$A$34</f>
        <v>-1.0999999999999999E-2</v>
      </c>
      <c r="BI34" s="137">
        <f t="shared" si="146"/>
        <v>-0.01</v>
      </c>
      <c r="BJ34" s="137">
        <f t="shared" si="145"/>
        <v>-1.2E-2</v>
      </c>
      <c r="BK34" s="137">
        <f t="shared" si="145"/>
        <v>-1.0999999999999999E-2</v>
      </c>
      <c r="BL34" s="137">
        <f t="shared" si="145"/>
        <v>-0.01</v>
      </c>
      <c r="BM34" s="137">
        <f t="shared" si="145"/>
        <v>-1.4E-2</v>
      </c>
      <c r="BN34" s="137">
        <f t="shared" si="145"/>
        <v>-1.4999999999999999E-2</v>
      </c>
      <c r="BO34" s="137">
        <f t="shared" si="145"/>
        <v>-1.7000000000000001E-2</v>
      </c>
      <c r="BP34" s="137">
        <f t="shared" si="145"/>
        <v>-8.9999999999999993E-3</v>
      </c>
      <c r="BQ34" s="137">
        <f t="shared" si="145"/>
        <v>-8.9999999999999993E-3</v>
      </c>
      <c r="BR34" s="137">
        <f t="shared" si="145"/>
        <v>-0.01</v>
      </c>
      <c r="BS34" s="137">
        <f>BS33-$A$34</f>
        <v>-0.01</v>
      </c>
      <c r="BT34" s="137">
        <f t="shared" ref="BT34:BU34" si="147">BT33-$A$34</f>
        <v>-0.01</v>
      </c>
      <c r="BU34" s="137">
        <f t="shared" si="147"/>
        <v>-8.9999999999999993E-3</v>
      </c>
      <c r="BV34" s="137">
        <f t="shared" ref="BV34" si="148">BV33-$A$34</f>
        <v>-1.2999999999999999E-2</v>
      </c>
      <c r="BW34" s="222">
        <f t="shared" ref="BW34" si="149">BW33-$A$34</f>
        <v>-0.01</v>
      </c>
      <c r="BX34" s="222">
        <f t="shared" ref="BX34" si="150">BX33-$A$34</f>
        <v>-7.0000000000000001E-3</v>
      </c>
      <c r="BY34" s="137">
        <f t="shared" ref="BY34" si="151">BY33-$A$34</f>
        <v>-8.9999999999999993E-3</v>
      </c>
      <c r="BZ34" s="222">
        <f t="shared" ref="BZ34" si="152">BZ33-$A$34</f>
        <v>-8.9999999999999993E-3</v>
      </c>
      <c r="CA34" s="222">
        <f t="shared" ref="CA34" si="153">CA33-$A$34</f>
        <v>-7.0000000000000001E-3</v>
      </c>
      <c r="CB34" s="137">
        <f t="shared" ref="CB34" si="154">CB33-$A$34</f>
        <v>-1.7999999999999999E-2</v>
      </c>
      <c r="CC34" s="222">
        <f t="shared" ref="CC34" si="155">CC33-$A$34</f>
        <v>-1.4E-2</v>
      </c>
      <c r="CD34" s="222">
        <f t="shared" ref="CD34" si="156">CD33-$A$34</f>
        <v>-1.2999999999999999E-2</v>
      </c>
      <c r="CE34" s="137">
        <f t="shared" ref="CE34" si="157">CE33-$A$34</f>
        <v>-6.0000000000000001E-3</v>
      </c>
      <c r="CF34" s="222">
        <f t="shared" ref="CF34" si="158">CF33-$A$34</f>
        <v>-6.0000000000000001E-3</v>
      </c>
      <c r="CG34" s="222">
        <f t="shared" ref="CG34" si="159">CG33-$A$34</f>
        <v>-7.0000000000000001E-3</v>
      </c>
      <c r="CH34" s="137">
        <f t="shared" ref="CH34" si="160">CH33-$A$34</f>
        <v>-2.1000000000000001E-2</v>
      </c>
      <c r="CI34" s="222">
        <f t="shared" ref="CI34" si="161">CI33-$A$34</f>
        <v>-1.7999999999999999E-2</v>
      </c>
      <c r="CJ34" s="222">
        <f t="shared" ref="CJ34" si="162">CJ33-$A$34</f>
        <v>-0.02</v>
      </c>
      <c r="CK34" s="137">
        <f t="shared" ref="CK34" si="163">CK33-$A$34</f>
        <v>-1.2E-2</v>
      </c>
      <c r="CL34" s="222">
        <f t="shared" ref="CL34" si="164">CL33-$A$34</f>
        <v>-1.4E-2</v>
      </c>
      <c r="CM34" s="222">
        <f t="shared" ref="CM34" si="165">CM33-$A$34</f>
        <v>-1.4E-2</v>
      </c>
      <c r="CN34" s="137">
        <f t="shared" ref="CN34" si="166">CN33-$A$34</f>
        <v>-0.01</v>
      </c>
      <c r="CO34" s="222">
        <f t="shared" ref="CO34" si="167">CO33-$A$34</f>
        <v>-1.0999999999999999E-2</v>
      </c>
      <c r="CP34" s="222">
        <f t="shared" ref="CP34" si="168">CP33-$A$34</f>
        <v>-1.0999999999999999E-2</v>
      </c>
      <c r="CQ34" s="137">
        <f>CQ33-$A$34</f>
        <v>-2.5000000000000001E-2</v>
      </c>
      <c r="CR34" s="222">
        <f t="shared" ref="CR34" si="169">CR33-$A$34</f>
        <v>-2.5000000000000001E-2</v>
      </c>
      <c r="CS34" s="222">
        <f t="shared" ref="CS34" si="170">CS33-$A$34</f>
        <v>-2.5000000000000001E-2</v>
      </c>
      <c r="CT34" s="95">
        <f>CT31-CT33</f>
        <v>0</v>
      </c>
      <c r="CU34" s="312">
        <f t="shared" ref="CU34:CV34" si="171">CU31-CU33</f>
        <v>0</v>
      </c>
      <c r="CV34" s="312">
        <f t="shared" si="171"/>
        <v>0</v>
      </c>
    </row>
    <row r="35" spans="1:105" x14ac:dyDescent="0.2">
      <c r="C35" s="126"/>
      <c r="D35" s="126"/>
      <c r="E35" s="274" t="s">
        <v>57</v>
      </c>
      <c r="F35" s="275"/>
      <c r="G35" s="275"/>
      <c r="H35" s="275"/>
      <c r="I35" s="275"/>
      <c r="J35" s="276"/>
      <c r="L35" s="274" t="s">
        <v>58</v>
      </c>
      <c r="M35" s="275"/>
      <c r="N35" s="275"/>
      <c r="O35" s="275"/>
      <c r="P35" s="275"/>
      <c r="Q35" s="276"/>
      <c r="R35" s="207"/>
      <c r="S35" s="274" t="s">
        <v>59</v>
      </c>
      <c r="T35" s="275"/>
      <c r="U35" s="275"/>
      <c r="V35" s="275"/>
      <c r="W35" s="275"/>
      <c r="X35" s="276"/>
      <c r="Y35" s="207"/>
      <c r="Z35" s="274" t="s">
        <v>478</v>
      </c>
      <c r="AA35" s="275"/>
      <c r="AB35" s="275"/>
      <c r="AC35" s="275"/>
      <c r="AD35" s="275"/>
      <c r="AE35" s="276"/>
      <c r="AF35" s="81"/>
      <c r="AG35" s="274" t="s">
        <v>479</v>
      </c>
      <c r="AH35" s="275"/>
      <c r="AI35" s="275"/>
      <c r="AJ35" s="275"/>
      <c r="AK35" s="275"/>
      <c r="AL35" s="276"/>
      <c r="AM35" s="225"/>
      <c r="AN35" s="225"/>
      <c r="AO35" s="138"/>
      <c r="AP35" s="225"/>
      <c r="AQ35" s="225"/>
      <c r="AR35" s="138"/>
      <c r="AS35" s="225"/>
      <c r="AT35" s="225"/>
      <c r="AU35" s="138"/>
      <c r="AV35" s="225"/>
      <c r="AW35" s="225"/>
      <c r="AX35" s="138"/>
      <c r="AY35" s="225"/>
      <c r="AZ35" s="225"/>
      <c r="BA35" s="138"/>
      <c r="BD35" s="82"/>
      <c r="BE35" s="207"/>
      <c r="BF35" s="207"/>
      <c r="BG35" s="81"/>
      <c r="BH35" s="207"/>
      <c r="BI35" s="207"/>
      <c r="BJ35" s="81"/>
      <c r="BK35" s="207"/>
      <c r="BL35" s="207"/>
      <c r="BM35" s="81"/>
      <c r="BN35" s="207"/>
      <c r="BO35" s="207"/>
      <c r="BP35" s="81"/>
      <c r="BQ35" s="207"/>
      <c r="BR35" s="207"/>
      <c r="BS35" s="81"/>
      <c r="BT35" s="207"/>
      <c r="BU35" s="207"/>
      <c r="BV35" s="17"/>
      <c r="CB35" s="82"/>
      <c r="CC35" s="207"/>
      <c r="CD35" s="207"/>
      <c r="CE35" s="81"/>
      <c r="CF35" s="207"/>
      <c r="CG35" s="207"/>
      <c r="CH35" s="81"/>
      <c r="CI35" s="207"/>
      <c r="CJ35" s="207"/>
      <c r="CK35" s="81"/>
      <c r="CL35" s="207"/>
      <c r="CM35" s="207"/>
      <c r="CN35" s="81"/>
      <c r="CO35" s="207"/>
      <c r="CP35" s="207"/>
      <c r="CQ35" s="81"/>
      <c r="CR35" s="207"/>
      <c r="CS35" s="207"/>
      <c r="CY35" s="272"/>
      <c r="CZ35" s="81"/>
    </row>
    <row r="36" spans="1:105" x14ac:dyDescent="0.2">
      <c r="A36" s="17"/>
      <c r="C36" s="126"/>
      <c r="D36" s="126"/>
      <c r="E36" s="81">
        <f>'ВЭС, ВПМЭС'!U86</f>
        <v>49.2</v>
      </c>
      <c r="F36" s="250">
        <f>'ВЭС, ВПМЭС'!V86</f>
        <v>49.8</v>
      </c>
      <c r="G36" s="250">
        <f>'ВЭС, ВПМЭС'!W86</f>
        <v>100</v>
      </c>
      <c r="H36" s="81">
        <f>'ВЭС, ВПМЭС'!X86</f>
        <v>8.1999999999999993</v>
      </c>
      <c r="I36" s="82">
        <f>'ВЭС, ВПМЭС'!Y86</f>
        <v>9.4</v>
      </c>
      <c r="J36" s="82">
        <f>'ВЭС, ВПМЭС'!Z86</f>
        <v>9.3000000000000007</v>
      </c>
      <c r="L36" s="207">
        <f>'ЧЭС, ВПМЭС'!U72</f>
        <v>49.2</v>
      </c>
      <c r="M36" s="251">
        <f>'ЧЭС, ВПМЭС'!V72</f>
        <v>49.8</v>
      </c>
      <c r="N36" s="251">
        <f>'ЧЭС, ВПМЭС'!W72</f>
        <v>100</v>
      </c>
      <c r="O36" s="207">
        <f>'ЧЭС, ВПМЭС'!X72</f>
        <v>1.5</v>
      </c>
      <c r="P36" s="210">
        <f>'ЧЭС, ВПМЭС'!Y72</f>
        <v>1.8</v>
      </c>
      <c r="Q36" s="210">
        <f>'ЧЭС, ВПМЭС'!Z72</f>
        <v>1.8</v>
      </c>
      <c r="S36" s="214">
        <f>ВУЭС!U26</f>
        <v>48.7</v>
      </c>
      <c r="T36" s="252">
        <f>ВУЭС!V26</f>
        <v>49.8</v>
      </c>
      <c r="U36" s="252">
        <f>ВУЭС!W26</f>
        <v>65</v>
      </c>
      <c r="V36" s="214">
        <f>ВУЭС!X26</f>
        <v>0.8</v>
      </c>
      <c r="W36" s="211">
        <f>ВУЭС!Y26</f>
        <v>1.1000000000000001</v>
      </c>
      <c r="X36" s="211">
        <f>ВУЭС!Z26</f>
        <v>1.1000000000000001</v>
      </c>
      <c r="Z36" s="184">
        <f>'ВУЭС участок'!U24</f>
        <v>49.2</v>
      </c>
      <c r="AA36" s="253">
        <f>'ВУЭС участок'!V24</f>
        <v>49.8</v>
      </c>
      <c r="AB36" s="253">
        <f>'ВУЭС участок'!W24</f>
        <v>100</v>
      </c>
      <c r="AC36" s="236">
        <f>'ВУЭС участок'!X24</f>
        <v>0.4</v>
      </c>
      <c r="AD36" s="309">
        <f>'ВУЭС участок'!Y24</f>
        <v>0.6</v>
      </c>
      <c r="AE36" s="309">
        <f>'ВУЭС участок'!Z24</f>
        <v>0.5</v>
      </c>
      <c r="AG36" s="214">
        <f>'ЧЭС участок'!U35</f>
        <v>49.2</v>
      </c>
      <c r="AH36" s="252">
        <f>'ЧЭС участок'!V35</f>
        <v>49.8</v>
      </c>
      <c r="AI36" s="252">
        <f>'ЧЭС участок'!W35</f>
        <v>100</v>
      </c>
      <c r="AJ36" s="211">
        <f>'ЧЭС участок'!X35</f>
        <v>3.5</v>
      </c>
      <c r="AK36" s="211">
        <f>'ЧЭС участок'!Y35</f>
        <v>3.9</v>
      </c>
      <c r="AL36" s="211">
        <f>'ЧЭС участок'!Z35</f>
        <v>4</v>
      </c>
      <c r="AM36" s="212"/>
      <c r="AN36" s="212"/>
      <c r="AO36" s="78"/>
      <c r="AP36" s="212"/>
      <c r="AQ36" s="212"/>
      <c r="AR36" s="78"/>
      <c r="AS36" s="212"/>
      <c r="AT36" s="212"/>
      <c r="AU36" s="78"/>
      <c r="AV36" s="212"/>
      <c r="AW36" s="212"/>
      <c r="AX36" s="78"/>
      <c r="AY36" s="212"/>
      <c r="AZ36" s="212"/>
      <c r="BA36" s="78"/>
      <c r="BD36" s="82"/>
      <c r="BV36" s="17"/>
      <c r="CB36" s="82"/>
    </row>
    <row r="37" spans="1:105" x14ac:dyDescent="0.2">
      <c r="C37" s="126"/>
      <c r="D37" s="126"/>
      <c r="E37" s="81">
        <f>'ВЭС, ВПМЭС'!U87</f>
        <v>49.2</v>
      </c>
      <c r="F37" s="250">
        <f>'ВЭС, ВПМЭС'!V87</f>
        <v>49.8</v>
      </c>
      <c r="G37" s="250">
        <f>'ВЭС, ВПМЭС'!W87</f>
        <v>90</v>
      </c>
      <c r="H37" s="81">
        <f>'ВЭС, ВПМЭС'!X87</f>
        <v>12.2</v>
      </c>
      <c r="I37" s="82">
        <f>'ВЭС, ВПМЭС'!Y87</f>
        <v>12.8</v>
      </c>
      <c r="J37" s="82">
        <f>'ВЭС, ВПМЭС'!Z87</f>
        <v>12.8</v>
      </c>
      <c r="L37" s="207">
        <f>'ЧЭС, ВПМЭС'!U73</f>
        <v>49.2</v>
      </c>
      <c r="M37" s="251">
        <f>'ЧЭС, ВПМЭС'!V73</f>
        <v>49.8</v>
      </c>
      <c r="N37" s="251">
        <f>'ЧЭС, ВПМЭС'!W73</f>
        <v>95</v>
      </c>
      <c r="O37" s="207">
        <f>'ЧЭС, ВПМЭС'!X73</f>
        <v>10.4</v>
      </c>
      <c r="P37" s="210">
        <f>'ЧЭС, ВПМЭС'!Y73</f>
        <v>10.9</v>
      </c>
      <c r="Q37" s="210">
        <f>'ЧЭС, ВПМЭС'!Z73</f>
        <v>11</v>
      </c>
      <c r="S37" s="214">
        <f>ВУЭС!U27</f>
        <v>48.7</v>
      </c>
      <c r="T37" s="252">
        <f>ВУЭС!V27</f>
        <v>49.7</v>
      </c>
      <c r="U37" s="252">
        <f>ВУЭС!W27</f>
        <v>60</v>
      </c>
      <c r="V37" s="214">
        <f>ВУЭС!X27</f>
        <v>0.4</v>
      </c>
      <c r="W37" s="211">
        <f>ВУЭС!Y27</f>
        <v>0.7</v>
      </c>
      <c r="X37" s="211">
        <f>ВУЭС!Z27</f>
        <v>0.6</v>
      </c>
      <c r="Z37" s="272">
        <f>'ВУЭС участок'!U25</f>
        <v>49.2</v>
      </c>
      <c r="AA37" s="253">
        <f>'ВУЭС участок'!V25</f>
        <v>49.8</v>
      </c>
      <c r="AB37" s="253">
        <f>'ВУЭС участок'!W25</f>
        <v>95</v>
      </c>
      <c r="AC37" s="272">
        <f>'ВУЭС участок'!X25</f>
        <v>0.5</v>
      </c>
      <c r="AD37" s="309">
        <f>'ВУЭС участок'!Y25</f>
        <v>0.9</v>
      </c>
      <c r="AE37" s="309">
        <f>'ВУЭС участок'!Z25</f>
        <v>0.5</v>
      </c>
      <c r="AG37" s="214">
        <f>'ЧЭС участок'!U36</f>
        <v>49.2</v>
      </c>
      <c r="AH37" s="252">
        <f>'ЧЭС участок'!V36</f>
        <v>49.8</v>
      </c>
      <c r="AI37" s="252">
        <f>'ЧЭС участок'!W36</f>
        <v>90</v>
      </c>
      <c r="AJ37" s="211">
        <f>'ЧЭС участок'!X36</f>
        <v>1.3</v>
      </c>
      <c r="AK37" s="211">
        <f>'ЧЭС участок'!Y36</f>
        <v>1.5</v>
      </c>
      <c r="AL37" s="211">
        <f>'ЧЭС участок'!Z36</f>
        <v>1.5</v>
      </c>
      <c r="AM37" s="212"/>
      <c r="AN37" s="212"/>
      <c r="AO37" s="78"/>
      <c r="AP37" s="212"/>
      <c r="AQ37" s="212"/>
      <c r="AR37" s="78"/>
      <c r="AS37" s="212"/>
      <c r="AT37" s="212"/>
      <c r="AU37" s="78"/>
      <c r="AV37" s="212"/>
      <c r="AW37" s="212"/>
      <c r="AY37" s="212"/>
      <c r="AZ37" s="212"/>
      <c r="BA37" s="78"/>
      <c r="BD37" s="82"/>
      <c r="BV37" s="17"/>
      <c r="BY37" s="210" t="str">
        <f>AI46</f>
        <v>свод</v>
      </c>
      <c r="BZ37" s="81"/>
      <c r="CA37" s="207"/>
      <c r="CB37" s="207"/>
    </row>
    <row r="38" spans="1:105" x14ac:dyDescent="0.2">
      <c r="C38" s="126"/>
      <c r="D38" s="126"/>
      <c r="E38" s="81">
        <f>'ВЭС, ВПМЭС'!U88</f>
        <v>49.1</v>
      </c>
      <c r="F38" s="250">
        <f>'ВЭС, ВПМЭС'!V88</f>
        <v>49.8</v>
      </c>
      <c r="G38" s="250">
        <f>'ВЭС, ВПМЭС'!W88</f>
        <v>85</v>
      </c>
      <c r="H38" s="81">
        <f>'ВЭС, ВПМЭС'!X88</f>
        <v>20</v>
      </c>
      <c r="I38" s="82">
        <f>'ВЭС, ВПМЭС'!Y88</f>
        <v>25.2</v>
      </c>
      <c r="J38" s="82">
        <f>'ВЭС, ВПМЭС'!Z88</f>
        <v>23</v>
      </c>
      <c r="L38" s="207">
        <f>'ЧЭС, ВПМЭС'!U74</f>
        <v>48.6</v>
      </c>
      <c r="M38" s="251">
        <f>'ЧЭС, ВПМЭС'!V74</f>
        <v>49.8</v>
      </c>
      <c r="N38" s="251">
        <f>'ЧЭС, ВПМЭС'!W74</f>
        <v>55</v>
      </c>
      <c r="O38" s="207">
        <f>'ЧЭС, ВПМЭС'!X74</f>
        <v>14.2</v>
      </c>
      <c r="P38" s="210">
        <f>'ЧЭС, ВПМЭС'!Y74</f>
        <v>15.6</v>
      </c>
      <c r="Q38" s="210">
        <f>'ЧЭС, ВПМЭС'!Z74</f>
        <v>15.5</v>
      </c>
      <c r="S38" s="214"/>
      <c r="T38" s="252"/>
      <c r="U38" s="252"/>
      <c r="V38" s="214">
        <f>ВУЭС!X28</f>
        <v>1.2</v>
      </c>
      <c r="W38" s="211">
        <f>ВУЭС!Y28</f>
        <v>1.8</v>
      </c>
      <c r="X38" s="211">
        <f>ВУЭС!Z28</f>
        <v>1.7</v>
      </c>
      <c r="Z38" s="272">
        <f>'ВУЭС участок'!U26</f>
        <v>49.2</v>
      </c>
      <c r="AA38" s="253">
        <f>'ВУЭС участок'!V26</f>
        <v>49.8</v>
      </c>
      <c r="AB38" s="253">
        <f>'ВУЭС участок'!W26</f>
        <v>90</v>
      </c>
      <c r="AC38" s="272">
        <f>'ВУЭС участок'!X26</f>
        <v>1.4</v>
      </c>
      <c r="AD38" s="309">
        <f>'ВУЭС участок'!Y26</f>
        <v>2.6</v>
      </c>
      <c r="AE38" s="309">
        <f>'ВУЭС участок'!Z26</f>
        <v>1.6</v>
      </c>
      <c r="AG38" s="214">
        <f>'ЧЭС участок'!U37</f>
        <v>49.1</v>
      </c>
      <c r="AH38" s="252">
        <f>'ЧЭС участок'!V37</f>
        <v>49.8</v>
      </c>
      <c r="AI38" s="252">
        <f>'ЧЭС участок'!W37</f>
        <v>80</v>
      </c>
      <c r="AJ38" s="211">
        <f>'ЧЭС участок'!X37</f>
        <v>20.399999999999999</v>
      </c>
      <c r="AK38" s="211">
        <f>'ЧЭС участок'!Y37</f>
        <v>19.8</v>
      </c>
      <c r="AL38" s="211">
        <f>'ЧЭС участок'!Z37</f>
        <v>20.6</v>
      </c>
      <c r="AM38" s="212"/>
      <c r="AN38" s="212"/>
      <c r="AO38" s="78"/>
      <c r="AP38" s="212"/>
      <c r="AQ38" s="212"/>
      <c r="AR38" s="78"/>
      <c r="AS38" s="212"/>
      <c r="AT38" s="212"/>
      <c r="AU38" s="78"/>
      <c r="AV38" s="212"/>
      <c r="AW38" s="212"/>
      <c r="AY38" s="78"/>
      <c r="AZ38" s="78"/>
      <c r="BA38" s="78"/>
      <c r="BB38" s="78"/>
      <c r="BC38" s="78"/>
      <c r="BD38" s="78"/>
      <c r="BE38" s="78"/>
      <c r="BF38" s="78"/>
      <c r="BG38" s="78"/>
      <c r="BV38" s="17"/>
      <c r="BY38" s="277" t="str">
        <f>AI47</f>
        <v>АЧР-1+АЧР-2 несовм.</v>
      </c>
      <c r="BZ38" s="210">
        <f>AJ47</f>
        <v>1047</v>
      </c>
      <c r="CA38" s="210">
        <f>AK47</f>
        <v>1266.3</v>
      </c>
      <c r="CB38" s="210">
        <f>AL47</f>
        <v>1247.5999999999999</v>
      </c>
      <c r="CT38" s="272"/>
      <c r="CU38" s="117"/>
      <c r="CW38" s="272"/>
      <c r="CX38" s="117"/>
      <c r="DA38" s="82"/>
    </row>
    <row r="39" spans="1:105" x14ac:dyDescent="0.2">
      <c r="C39" s="126"/>
      <c r="D39" s="126"/>
      <c r="E39" s="81">
        <f>'ВЭС, ВПМЭС'!U89</f>
        <v>49.1</v>
      </c>
      <c r="F39" s="250">
        <f>'ВЭС, ВПМЭС'!V89</f>
        <v>49.8</v>
      </c>
      <c r="G39" s="250">
        <f>'ВЭС, ВПМЭС'!W89</f>
        <v>80</v>
      </c>
      <c r="H39" s="82">
        <f>'ВЭС, ВПМЭС'!X89</f>
        <v>1</v>
      </c>
      <c r="I39" s="82">
        <f>'ВЭС, ВПМЭС'!Y89</f>
        <v>1.1000000000000001</v>
      </c>
      <c r="J39" s="82">
        <f>'ВЭС, ВПМЭС'!Z89</f>
        <v>1.1000000000000001</v>
      </c>
      <c r="L39" s="207">
        <f>'ЧЭС, ВПМЭС'!U75</f>
        <v>48.6</v>
      </c>
      <c r="M39" s="251">
        <f>'ЧЭС, ВПМЭС'!V75</f>
        <v>49.8</v>
      </c>
      <c r="N39" s="251">
        <f>'ЧЭС, ВПМЭС'!W75</f>
        <v>50</v>
      </c>
      <c r="O39" s="210">
        <f>'ЧЭС, ВПМЭС'!X75</f>
        <v>10.6</v>
      </c>
      <c r="P39" s="210">
        <f>'ЧЭС, ВПМЭС'!Y75</f>
        <v>12.5</v>
      </c>
      <c r="Q39" s="210">
        <f>'ЧЭС, ВПМЭС'!Z75</f>
        <v>11.9</v>
      </c>
      <c r="S39" s="214"/>
      <c r="T39" s="136"/>
      <c r="U39" s="229"/>
      <c r="V39" s="214">
        <f>SUM(V36:V37)</f>
        <v>1.2</v>
      </c>
      <c r="W39" s="211">
        <f t="shared" ref="W39:X39" si="172">SUM(W36:W37)</f>
        <v>1.8</v>
      </c>
      <c r="X39" s="211">
        <f t="shared" si="172"/>
        <v>1.7</v>
      </c>
      <c r="Z39" s="272">
        <f>'ВУЭС участок'!U27</f>
        <v>48.8</v>
      </c>
      <c r="AA39" s="253">
        <f>'ВУЭС участок'!V27</f>
        <v>49.8</v>
      </c>
      <c r="AB39" s="253">
        <f>'ВУЭС участок'!W27</f>
        <v>75</v>
      </c>
      <c r="AC39" s="272">
        <f>'ВУЭС участок'!X27</f>
        <v>2.8</v>
      </c>
      <c r="AD39" s="309">
        <f>'ВУЭС участок'!Y27</f>
        <v>4.3</v>
      </c>
      <c r="AE39" s="309">
        <f>'ВУЭС участок'!Z27</f>
        <v>4</v>
      </c>
      <c r="AG39" s="214">
        <f>'ЧЭС участок'!U38</f>
        <v>48.8</v>
      </c>
      <c r="AH39" s="252">
        <f>'ЧЭС участок'!V38</f>
        <v>49.8</v>
      </c>
      <c r="AI39" s="252">
        <f>'ЧЭС участок'!W38</f>
        <v>70</v>
      </c>
      <c r="AJ39" s="211">
        <f>'ЧЭС участок'!X38</f>
        <v>5.6</v>
      </c>
      <c r="AK39" s="211">
        <f>'ЧЭС участок'!Y38</f>
        <v>5.8</v>
      </c>
      <c r="AL39" s="211">
        <f>'ЧЭС участок'!Z38</f>
        <v>6</v>
      </c>
      <c r="AM39" s="212"/>
      <c r="AN39" s="212"/>
      <c r="AO39" s="78"/>
      <c r="AP39" s="212"/>
      <c r="AQ39" s="212"/>
      <c r="AR39" s="78"/>
      <c r="AS39" s="212"/>
      <c r="AT39" s="212"/>
      <c r="AU39" s="78"/>
      <c r="AV39" s="212"/>
      <c r="AW39" s="212"/>
      <c r="AX39" s="78"/>
      <c r="AY39" s="212"/>
      <c r="AZ39" s="212"/>
      <c r="BA39" s="78"/>
      <c r="BD39" s="81"/>
      <c r="BV39" s="17"/>
      <c r="CB39" s="81"/>
    </row>
    <row r="40" spans="1:105" x14ac:dyDescent="0.2">
      <c r="C40" s="126"/>
      <c r="D40" s="126"/>
      <c r="E40" s="81">
        <f>'ВЭС, ВПМЭС'!U90</f>
        <v>48.8</v>
      </c>
      <c r="F40" s="250">
        <f>'ВЭС, ВПМЭС'!V90</f>
        <v>49.8</v>
      </c>
      <c r="G40" s="250">
        <f>'ВЭС, ВПМЭС'!W90</f>
        <v>75</v>
      </c>
      <c r="H40" s="81">
        <f>'ВЭС, ВПМЭС'!X90</f>
        <v>8.3000000000000007</v>
      </c>
      <c r="I40" s="82">
        <f>'ВЭС, ВПМЭС'!Y90</f>
        <v>9.5</v>
      </c>
      <c r="J40" s="82">
        <f>'ВЭС, ВПМЭС'!Z90</f>
        <v>9.4</v>
      </c>
      <c r="L40" s="207">
        <f>'ЧЭС, ВПМЭС'!U76</f>
        <v>48.5</v>
      </c>
      <c r="M40" s="251">
        <f>'ЧЭС, ВПМЭС'!V76</f>
        <v>49.8</v>
      </c>
      <c r="N40" s="251">
        <f>'ЧЭС, ВПМЭС'!W76</f>
        <v>45</v>
      </c>
      <c r="O40" s="207">
        <f>'ЧЭС, ВПМЭС'!X76</f>
        <v>0.6</v>
      </c>
      <c r="P40" s="210">
        <f>'ЧЭС, ВПМЭС'!Y76</f>
        <v>0.9</v>
      </c>
      <c r="Q40" s="210">
        <f>'ЧЭС, ВПМЭС'!Z76</f>
        <v>0.9</v>
      </c>
      <c r="S40" s="214"/>
      <c r="T40" s="136"/>
      <c r="U40" s="229"/>
      <c r="V40" s="228">
        <f>V38-V39</f>
        <v>0</v>
      </c>
      <c r="W40" s="228">
        <f t="shared" ref="W40:X40" si="173">W38-W39</f>
        <v>0</v>
      </c>
      <c r="X40" s="228">
        <f t="shared" si="173"/>
        <v>0</v>
      </c>
      <c r="Z40" s="272">
        <f>'ВУЭС участок'!U28</f>
        <v>48.8</v>
      </c>
      <c r="AA40" s="253">
        <f>'ВУЭС участок'!V28</f>
        <v>49.8</v>
      </c>
      <c r="AB40" s="253">
        <f>'ВУЭС участок'!W28</f>
        <v>70</v>
      </c>
      <c r="AC40" s="117">
        <f>'ВУЭС участок'!X28</f>
        <v>1.7</v>
      </c>
      <c r="AD40" s="309">
        <f>'ВУЭС участок'!Y28</f>
        <v>2.8</v>
      </c>
      <c r="AE40" s="309">
        <f>'ВУЭС участок'!Z28</f>
        <v>2.4</v>
      </c>
      <c r="AG40" s="214">
        <f>'ЧЭС участок'!U39</f>
        <v>48.6</v>
      </c>
      <c r="AH40" s="252">
        <f>'ЧЭС участок'!V39</f>
        <v>49.8</v>
      </c>
      <c r="AI40" s="252">
        <f>'ЧЭС участок'!W39</f>
        <v>45</v>
      </c>
      <c r="AJ40" s="211">
        <f>'ЧЭС участок'!X39</f>
        <v>5.3</v>
      </c>
      <c r="AK40" s="211">
        <f>'ЧЭС участок'!Y39</f>
        <v>6.2</v>
      </c>
      <c r="AL40" s="211">
        <f>'ЧЭС участок'!Z39</f>
        <v>5.5</v>
      </c>
      <c r="AM40" s="212"/>
      <c r="AN40" s="212"/>
      <c r="AO40" s="78"/>
      <c r="AP40" s="212"/>
      <c r="AQ40" s="212"/>
      <c r="AR40" s="78"/>
      <c r="AS40" s="212"/>
      <c r="AT40" s="212"/>
      <c r="AU40" s="78"/>
      <c r="AV40" s="212"/>
      <c r="AW40" s="212"/>
      <c r="AX40" s="78"/>
      <c r="AY40" s="212"/>
      <c r="AZ40" s="212"/>
      <c r="BA40" s="78"/>
    </row>
    <row r="41" spans="1:105" x14ac:dyDescent="0.2">
      <c r="C41" s="126"/>
      <c r="D41" s="126"/>
      <c r="E41" s="81">
        <f>'ВЭС, ВПМЭС'!U91</f>
        <v>48.8</v>
      </c>
      <c r="F41" s="250">
        <f>'ВЭС, ВПМЭС'!V91</f>
        <v>49.8</v>
      </c>
      <c r="G41" s="250">
        <f>'ВЭС, ВПМЭС'!W91</f>
        <v>70</v>
      </c>
      <c r="H41" s="81">
        <f>'ВЭС, ВПМЭС'!X91</f>
        <v>6.1</v>
      </c>
      <c r="I41" s="82">
        <f>'ВЭС, ВПМЭС'!Y91</f>
        <v>6.2</v>
      </c>
      <c r="J41" s="82">
        <f>'ВЭС, ВПМЭС'!Z91</f>
        <v>6.3</v>
      </c>
      <c r="L41" s="207">
        <f>'ЧЭС, ВПМЭС'!U77</f>
        <v>48.5</v>
      </c>
      <c r="M41" s="251">
        <f>'ЧЭС, ВПМЭС'!V77</f>
        <v>49.8</v>
      </c>
      <c r="N41" s="251">
        <f>'ЧЭС, ВПМЭС'!W77</f>
        <v>35</v>
      </c>
      <c r="O41" s="207">
        <f>'ЧЭС, ВПМЭС'!X77</f>
        <v>14.3</v>
      </c>
      <c r="P41" s="210">
        <f>'ЧЭС, ВПМЭС'!Y77</f>
        <v>17</v>
      </c>
      <c r="Q41" s="210">
        <f>'ЧЭС, ВПМЭС'!Z77</f>
        <v>17</v>
      </c>
      <c r="S41" s="207"/>
      <c r="T41" s="81"/>
      <c r="U41" s="207"/>
      <c r="W41" s="95"/>
      <c r="Z41" s="272">
        <f>'ВУЭС участок'!U29</f>
        <v>48.7</v>
      </c>
      <c r="AA41" s="253">
        <f>'ВУЭС участок'!V29</f>
        <v>49.8</v>
      </c>
      <c r="AB41" s="253">
        <f>'ВУЭС участок'!W29</f>
        <v>60</v>
      </c>
      <c r="AC41" s="272">
        <f>'ВУЭС участок'!X29</f>
        <v>3.7</v>
      </c>
      <c r="AD41" s="309">
        <f>'ВУЭС участок'!Y29</f>
        <v>5.4</v>
      </c>
      <c r="AE41" s="309">
        <f>'ВУЭС участок'!Z29</f>
        <v>5.8</v>
      </c>
      <c r="AG41" s="214"/>
      <c r="AH41" s="252"/>
      <c r="AI41" s="252"/>
      <c r="AJ41" s="211">
        <f>'ЧЭС участок'!X40</f>
        <v>36.1</v>
      </c>
      <c r="AK41" s="211">
        <f>'ЧЭС участок'!Y40</f>
        <v>37.200000000000003</v>
      </c>
      <c r="AL41" s="211">
        <f>'ЧЭС участок'!Z40</f>
        <v>37.6</v>
      </c>
      <c r="AM41" s="211"/>
      <c r="AN41" s="211"/>
      <c r="AO41" s="117"/>
      <c r="AP41" s="211"/>
      <c r="AQ41" s="211"/>
      <c r="AR41" s="117"/>
      <c r="AS41" s="211"/>
      <c r="AT41" s="211"/>
      <c r="AU41" s="117"/>
      <c r="AV41" s="211"/>
      <c r="AW41" s="211"/>
      <c r="AX41" s="117"/>
      <c r="AY41" s="211"/>
      <c r="AZ41" s="211"/>
      <c r="BA41" s="117"/>
    </row>
    <row r="42" spans="1:105" x14ac:dyDescent="0.2">
      <c r="C42" s="126"/>
      <c r="D42" s="126"/>
      <c r="E42" s="81">
        <f>'ВЭС, ВПМЭС'!U92</f>
        <v>48.7</v>
      </c>
      <c r="F42" s="250">
        <f>'ВЭС, ВПМЭС'!V92</f>
        <v>49.8</v>
      </c>
      <c r="G42" s="250">
        <f>'ВЭС, ВПМЭС'!W92</f>
        <v>65</v>
      </c>
      <c r="H42" s="81">
        <f>'ВЭС, ВПМЭС'!X92</f>
        <v>14.8</v>
      </c>
      <c r="I42" s="82">
        <f>'ВЭС, ВПМЭС'!Y92</f>
        <v>16.399999999999999</v>
      </c>
      <c r="J42" s="82">
        <f>'ВЭС, ВПМЭС'!Z92</f>
        <v>17.399999999999999</v>
      </c>
      <c r="L42" s="207">
        <f>'ЧЭС, ВПМЭС'!U78</f>
        <v>48.4</v>
      </c>
      <c r="M42" s="251">
        <f>'ЧЭС, ВПМЭС'!V78</f>
        <v>49.8</v>
      </c>
      <c r="N42" s="251">
        <f>'ЧЭС, ВПМЭС'!W78</f>
        <v>30</v>
      </c>
      <c r="O42" s="207">
        <f>'ЧЭС, ВПМЭС'!X78</f>
        <v>20.3</v>
      </c>
      <c r="P42" s="210">
        <f>'ЧЭС, ВПМЭС'!Y78</f>
        <v>24.3</v>
      </c>
      <c r="Q42" s="210">
        <f>'ЧЭС, ВПМЭС'!Z78</f>
        <v>25.4</v>
      </c>
      <c r="S42" s="207"/>
      <c r="T42" s="81"/>
      <c r="Z42" s="272">
        <f>'ВУЭС участок'!U30</f>
        <v>48.2</v>
      </c>
      <c r="AA42" s="253">
        <f>'ВУЭС участок'!V30</f>
        <v>49.7</v>
      </c>
      <c r="AB42" s="253">
        <f>'ВУЭС участок'!W30</f>
        <v>55</v>
      </c>
      <c r="AC42" s="272">
        <f>'ВУЭС участок'!X30</f>
        <v>7.6</v>
      </c>
      <c r="AD42" s="309">
        <f>'ВУЭС участок'!Y30</f>
        <v>7.7</v>
      </c>
      <c r="AE42" s="309">
        <f>'ВУЭС участок'!Z30</f>
        <v>6.3</v>
      </c>
      <c r="AG42" s="214"/>
      <c r="AH42" s="252"/>
      <c r="AI42" s="252"/>
      <c r="AJ42" s="211">
        <f>SUM(AJ36:AJ40)</f>
        <v>36.1</v>
      </c>
      <c r="AK42" s="211">
        <f t="shared" ref="AK42:AL42" si="174">SUM(AK36:AK40)</f>
        <v>37.200000000000003</v>
      </c>
      <c r="AL42" s="211">
        <f t="shared" si="174"/>
        <v>37.6</v>
      </c>
      <c r="AM42" s="213"/>
      <c r="AN42" s="213"/>
      <c r="AO42" s="183"/>
      <c r="AP42" s="213"/>
      <c r="AQ42" s="213"/>
      <c r="AR42" s="183"/>
      <c r="AS42" s="213"/>
      <c r="AT42" s="213"/>
      <c r="AU42" s="183"/>
      <c r="AV42" s="213"/>
      <c r="AW42" s="213"/>
      <c r="AX42" s="183"/>
      <c r="AY42" s="213"/>
      <c r="AZ42" s="213"/>
      <c r="BA42" s="183"/>
    </row>
    <row r="43" spans="1:105" x14ac:dyDescent="0.2">
      <c r="C43" s="126"/>
      <c r="D43" s="126"/>
      <c r="E43" s="81">
        <f>'ВЭС, ВПМЭС'!U93</f>
        <v>48.7</v>
      </c>
      <c r="F43" s="250">
        <f>'ВЭС, ВПМЭС'!V93</f>
        <v>49.8</v>
      </c>
      <c r="G43" s="250">
        <f>'ВЭС, ВПМЭС'!W93</f>
        <v>60</v>
      </c>
      <c r="H43" s="81">
        <f>'ВЭС, ВПМЭС'!X93</f>
        <v>11.5</v>
      </c>
      <c r="I43" s="82">
        <f>'ВЭС, ВПМЭС'!Y93</f>
        <v>13.8</v>
      </c>
      <c r="J43" s="82">
        <f>'ВЭС, ВПМЭС'!Z93</f>
        <v>12.5</v>
      </c>
      <c r="L43" s="207">
        <f>'ЧЭС, ВПМЭС'!U79</f>
        <v>48.4</v>
      </c>
      <c r="M43" s="251">
        <f>'ЧЭС, ВПМЭС'!V79</f>
        <v>49.8</v>
      </c>
      <c r="N43" s="251">
        <f>'ЧЭС, ВПМЭС'!W79</f>
        <v>20</v>
      </c>
      <c r="O43" s="207">
        <f>'ЧЭС, ВПМЭС'!X79</f>
        <v>4.8</v>
      </c>
      <c r="P43" s="210">
        <f>'ЧЭС, ВПМЭС'!Y79</f>
        <v>5.2</v>
      </c>
      <c r="Q43" s="210">
        <f>'ЧЭС, ВПМЭС'!Z79</f>
        <v>5</v>
      </c>
      <c r="S43" s="207"/>
      <c r="T43" s="81"/>
      <c r="Z43" s="272">
        <f>'ВУЭС участок'!U31</f>
        <v>48.1</v>
      </c>
      <c r="AA43" s="253">
        <f>'ВУЭС участок'!V31</f>
        <v>49.7</v>
      </c>
      <c r="AB43" s="253">
        <f>'ВУЭС участок'!W31</f>
        <v>55</v>
      </c>
      <c r="AC43" s="272">
        <f>'ВУЭС участок'!X31</f>
        <v>3.5</v>
      </c>
      <c r="AD43" s="309">
        <f>'ВУЭС участок'!Y31</f>
        <v>5.0999999999999996</v>
      </c>
      <c r="AE43" s="309">
        <f>'ВУЭС участок'!Z31</f>
        <v>3.6</v>
      </c>
      <c r="AG43" s="214"/>
      <c r="AH43" s="229"/>
      <c r="AI43" s="136"/>
      <c r="AJ43" s="228">
        <f>AJ41-AJ42</f>
        <v>0</v>
      </c>
      <c r="AK43" s="228">
        <f t="shared" ref="AK43:AL43" si="175">AK41-AK42</f>
        <v>0</v>
      </c>
      <c r="AL43" s="228">
        <f t="shared" si="175"/>
        <v>0</v>
      </c>
    </row>
    <row r="44" spans="1:105" x14ac:dyDescent="0.2">
      <c r="C44" s="126"/>
      <c r="D44" s="126"/>
      <c r="E44" s="81">
        <f>'ВЭС, ВПМЭС'!U94</f>
        <v>48.5</v>
      </c>
      <c r="F44" s="250">
        <f>'ВЭС, ВПМЭС'!V94</f>
        <v>49.8</v>
      </c>
      <c r="G44" s="250">
        <f>'ВЭС, ВПМЭС'!W94</f>
        <v>45</v>
      </c>
      <c r="H44" s="81">
        <f>'ВЭС, ВПМЭС'!X94</f>
        <v>4.3</v>
      </c>
      <c r="I44" s="82">
        <f>'ВЭС, ВПМЭС'!Y94</f>
        <v>6</v>
      </c>
      <c r="J44" s="82">
        <f>'ВЭС, ВПМЭС'!Z94</f>
        <v>5</v>
      </c>
      <c r="L44" s="207">
        <f>'ЧЭС, ВПМЭС'!U80</f>
        <v>48.3</v>
      </c>
      <c r="M44" s="251">
        <f>'ЧЭС, ВПМЭС'!V80</f>
        <v>49.8</v>
      </c>
      <c r="N44" s="251">
        <f>'ЧЭС, ВПМЭС'!W80</f>
        <v>20</v>
      </c>
      <c r="O44" s="207">
        <f>'ЧЭС, ВПМЭС'!X80</f>
        <v>10.5</v>
      </c>
      <c r="P44" s="210">
        <f>'ЧЭС, ВПМЭС'!Y80</f>
        <v>10.1</v>
      </c>
      <c r="Q44" s="210">
        <f>'ЧЭС, ВПМЭС'!Z80</f>
        <v>11.1</v>
      </c>
      <c r="S44" s="207"/>
      <c r="T44" s="81"/>
      <c r="W44" s="184"/>
      <c r="Z44" s="203"/>
      <c r="AA44" s="229"/>
      <c r="AB44" s="229"/>
      <c r="AC44" s="272">
        <f>'ВУЭС участок'!X32</f>
        <v>21.6</v>
      </c>
      <c r="AD44" s="309">
        <f>'ВУЭС участок'!Y32</f>
        <v>29.4</v>
      </c>
      <c r="AE44" s="309">
        <f>'ВУЭС участок'!Z32</f>
        <v>24.7</v>
      </c>
      <c r="AG44" s="214"/>
      <c r="AH44" s="229"/>
      <c r="AI44" s="136"/>
      <c r="AK44" s="228"/>
      <c r="AL44" s="95"/>
    </row>
    <row r="45" spans="1:105" x14ac:dyDescent="0.2">
      <c r="C45" s="126"/>
      <c r="D45" s="126"/>
      <c r="E45" s="81">
        <f>'ВЭС, ВПМЭС'!U95</f>
        <v>48.5</v>
      </c>
      <c r="F45" s="250">
        <f>'ВЭС, ВПМЭС'!V95</f>
        <v>49.8</v>
      </c>
      <c r="G45" s="250">
        <f>'ВЭС, ВПМЭС'!W95</f>
        <v>40</v>
      </c>
      <c r="H45" s="81">
        <f>'ВЭС, ВПМЭС'!X95</f>
        <v>13.3</v>
      </c>
      <c r="I45" s="82">
        <f>'ВЭС, ВПМЭС'!Y95</f>
        <v>17</v>
      </c>
      <c r="J45" s="82">
        <f>'ВЭС, ВПМЭС'!Z95</f>
        <v>15</v>
      </c>
      <c r="L45" s="207">
        <f>'ЧЭС, ВПМЭС'!U81</f>
        <v>48.2</v>
      </c>
      <c r="M45" s="251">
        <f>'ЧЭС, ВПМЭС'!V81</f>
        <v>49.7</v>
      </c>
      <c r="N45" s="251">
        <f>'ЧЭС, ВПМЭС'!W81</f>
        <v>65</v>
      </c>
      <c r="O45" s="207">
        <f>'ЧЭС, ВПМЭС'!X81</f>
        <v>14.4</v>
      </c>
      <c r="P45" s="210">
        <f>'ЧЭС, ВПМЭС'!Y81</f>
        <v>17.7</v>
      </c>
      <c r="Q45" s="210">
        <f>'ЧЭС, ВПМЭС'!Z81</f>
        <v>18.399999999999999</v>
      </c>
      <c r="S45" s="207"/>
      <c r="T45" s="81"/>
      <c r="W45" s="82"/>
      <c r="Z45" s="184"/>
      <c r="AA45" s="229"/>
      <c r="AB45" s="229"/>
      <c r="AC45" s="272">
        <f>SUM(AC36:AC43)</f>
        <v>21.6</v>
      </c>
      <c r="AD45" s="309">
        <f t="shared" ref="AD45:AE45" si="176">SUM(AD36:AD43)</f>
        <v>29.4</v>
      </c>
      <c r="AE45" s="309">
        <f t="shared" si="176"/>
        <v>24.7</v>
      </c>
      <c r="BS45" s="81"/>
    </row>
    <row r="46" spans="1:105" x14ac:dyDescent="0.2">
      <c r="C46" s="126"/>
      <c r="D46" s="126"/>
      <c r="E46" s="81">
        <f>'ВЭС, ВПМЭС'!U96</f>
        <v>48.4</v>
      </c>
      <c r="F46" s="250">
        <f>'ВЭС, ВПМЭС'!V96</f>
        <v>49.8</v>
      </c>
      <c r="G46" s="250">
        <f>'ВЭС, ВПМЭС'!W96</f>
        <v>25</v>
      </c>
      <c r="H46" s="81">
        <f>'ВЭС, ВПМЭС'!X96</f>
        <v>20.9</v>
      </c>
      <c r="I46" s="82">
        <f>'ВЭС, ВПМЭС'!Y96</f>
        <v>30.5</v>
      </c>
      <c r="J46" s="82">
        <f>'ВЭС, ВПМЭС'!Z96</f>
        <v>28.9</v>
      </c>
      <c r="L46" s="207">
        <f>'ЧЭС, ВПМЭС'!U82</f>
        <v>48.2</v>
      </c>
      <c r="M46" s="251">
        <f>'ЧЭС, ВПМЭС'!V82</f>
        <v>49.7</v>
      </c>
      <c r="N46" s="251">
        <f>'ЧЭС, ВПМЭС'!W82</f>
        <v>60</v>
      </c>
      <c r="O46" s="207">
        <f>'ЧЭС, ВПМЭС'!X82</f>
        <v>13.5</v>
      </c>
      <c r="P46" s="210">
        <f>'ЧЭС, ВПМЭС'!Y82</f>
        <v>17.7</v>
      </c>
      <c r="Q46" s="210">
        <f>'ЧЭС, ВПМЭС'!Z82</f>
        <v>18.5</v>
      </c>
      <c r="S46" s="207"/>
      <c r="T46" s="81"/>
      <c r="AC46" s="95">
        <f>AC44-AC45</f>
        <v>0</v>
      </c>
      <c r="AD46" s="312">
        <f t="shared" ref="AD46:AE46" si="177">AD44-AD45</f>
        <v>0</v>
      </c>
      <c r="AE46" s="312">
        <f t="shared" si="177"/>
        <v>0</v>
      </c>
      <c r="AI46" s="117" t="s">
        <v>107</v>
      </c>
      <c r="AK46" s="126"/>
      <c r="AL46" s="208"/>
      <c r="BS46" s="81"/>
    </row>
    <row r="47" spans="1:105" x14ac:dyDescent="0.2">
      <c r="C47" s="126"/>
      <c r="D47" s="126"/>
      <c r="E47" s="81">
        <f>'ВЭС, ВПМЭС'!U97</f>
        <v>48.3</v>
      </c>
      <c r="F47" s="250">
        <f>'ВЭС, ВПМЭС'!V97</f>
        <v>49.8</v>
      </c>
      <c r="G47" s="250">
        <f>'ВЭС, ВПМЭС'!W97</f>
        <v>15</v>
      </c>
      <c r="H47" s="81">
        <f>'ВЭС, ВПМЭС'!X97</f>
        <v>13.1</v>
      </c>
      <c r="I47" s="82">
        <f>'ВЭС, ВПМЭС'!Y97</f>
        <v>14.2</v>
      </c>
      <c r="J47" s="82">
        <f>'ВЭС, ВПМЭС'!Z97</f>
        <v>12.9</v>
      </c>
      <c r="L47" s="207">
        <f>'ЧЭС, ВПМЭС'!U83</f>
        <v>48.1</v>
      </c>
      <c r="M47" s="251">
        <f>'ЧЭС, ВПМЭС'!V83</f>
        <v>49.7</v>
      </c>
      <c r="N47" s="251">
        <f>'ЧЭС, ВПМЭС'!W83</f>
        <v>50</v>
      </c>
      <c r="O47" s="207">
        <f>'ЧЭС, ВПМЭС'!X83</f>
        <v>16.7</v>
      </c>
      <c r="P47" s="210">
        <f>'ЧЭС, ВПМЭС'!Y83</f>
        <v>19.8</v>
      </c>
      <c r="Q47" s="210">
        <f>'ЧЭС, ВПМЭС'!Z83</f>
        <v>19</v>
      </c>
      <c r="S47" s="207"/>
      <c r="U47" s="207"/>
      <c r="AI47" s="278" t="str">
        <f>Свод!A12</f>
        <v>АЧР-1+АЧР-2 несовм.</v>
      </c>
      <c r="AJ47" s="278">
        <f>Свод!B12</f>
        <v>1047</v>
      </c>
      <c r="AK47" s="278">
        <f>Свод!C12</f>
        <v>1266.3</v>
      </c>
      <c r="AL47" s="278">
        <f>Свод!D12</f>
        <v>1247.5999999999999</v>
      </c>
    </row>
    <row r="48" spans="1:105" x14ac:dyDescent="0.2">
      <c r="C48" s="126"/>
      <c r="D48" s="126"/>
      <c r="E48" s="81">
        <f>'ВЭС, ВПМЭС'!U98</f>
        <v>48.3</v>
      </c>
      <c r="F48" s="250">
        <f>'ВЭС, ВПМЭС'!V98</f>
        <v>49.8</v>
      </c>
      <c r="G48" s="250">
        <f>'ВЭС, ВПМЭС'!W98</f>
        <v>10</v>
      </c>
      <c r="H48" s="82">
        <f>'ВЭС, ВПМЭС'!X98</f>
        <v>18</v>
      </c>
      <c r="I48" s="82">
        <f>'ВЭС, ВПМЭС'!Y98</f>
        <v>24.1</v>
      </c>
      <c r="J48" s="82">
        <f>'ВЭС, ВПМЭС'!Z98</f>
        <v>24</v>
      </c>
      <c r="L48" s="210">
        <f>'ЧЭС, ВПМЭС'!U84</f>
        <v>48</v>
      </c>
      <c r="M48" s="251">
        <f>'ЧЭС, ВПМЭС'!V84</f>
        <v>49.7</v>
      </c>
      <c r="N48" s="251">
        <f>'ЧЭС, ВПМЭС'!W84</f>
        <v>45</v>
      </c>
      <c r="O48" s="207">
        <f>'ЧЭС, ВПМЭС'!X84</f>
        <v>5.3</v>
      </c>
      <c r="P48" s="210">
        <f>'ЧЭС, ВПМЭС'!Y84</f>
        <v>6.1</v>
      </c>
      <c r="Q48" s="210">
        <f>'ЧЭС, ВПМЭС'!Z84</f>
        <v>6.4</v>
      </c>
    </row>
    <row r="49" spans="2:17" x14ac:dyDescent="0.2">
      <c r="C49" s="126"/>
      <c r="D49" s="126"/>
      <c r="E49" s="82">
        <f>'ВЭС, ВПМЭС'!U99</f>
        <v>48</v>
      </c>
      <c r="F49" s="250">
        <f>'ВЭС, ВПМЭС'!V99</f>
        <v>49.7</v>
      </c>
      <c r="G49" s="250">
        <f>'ВЭС, ВПМЭС'!W99</f>
        <v>45</v>
      </c>
      <c r="H49" s="82">
        <f>'ВЭС, ВПМЭС'!X99</f>
        <v>10.4</v>
      </c>
      <c r="I49" s="82">
        <f>'ВЭС, ВПМЭС'!Y99</f>
        <v>12.4</v>
      </c>
      <c r="J49" s="82">
        <f>'ВЭС, ВПМЭС'!Z99</f>
        <v>13.7</v>
      </c>
      <c r="L49" s="210">
        <f>'ЧЭС, ВПМЭС'!U85</f>
        <v>48</v>
      </c>
      <c r="M49" s="251">
        <f>'ЧЭС, ВПМЭС'!V85</f>
        <v>49.7</v>
      </c>
      <c r="N49" s="251">
        <f>'ЧЭС, ВПМЭС'!W85</f>
        <v>40</v>
      </c>
      <c r="O49" s="207">
        <f>'ЧЭС, ВПМЭС'!X85</f>
        <v>12.7</v>
      </c>
      <c r="P49" s="210">
        <f>'ЧЭС, ВПМЭС'!Y85</f>
        <v>19</v>
      </c>
      <c r="Q49" s="210">
        <f>'ЧЭС, ВПМЭС'!Z85</f>
        <v>22.8</v>
      </c>
    </row>
    <row r="50" spans="2:17" x14ac:dyDescent="0.2">
      <c r="C50" s="126"/>
      <c r="D50" s="126"/>
      <c r="E50" s="82">
        <f>'ВЭС, ВПМЭС'!U100</f>
        <v>48</v>
      </c>
      <c r="F50" s="250">
        <f>'ВЭС, ВПМЭС'!V100</f>
        <v>49.7</v>
      </c>
      <c r="G50" s="250">
        <f>'ВЭС, ВПМЭС'!W100</f>
        <v>35</v>
      </c>
      <c r="H50" s="81">
        <f>'ВЭС, ВПМЭС'!X100</f>
        <v>4.8</v>
      </c>
      <c r="I50" s="82">
        <f>'ВЭС, ВПМЭС'!Y100</f>
        <v>6</v>
      </c>
      <c r="J50" s="82">
        <f>'ВЭС, ВПМЭС'!Z100</f>
        <v>5.7</v>
      </c>
      <c r="L50" s="207">
        <f>'ЧЭС, ВПМЭС'!U86</f>
        <v>47.7</v>
      </c>
      <c r="M50" s="251">
        <f>'ЧЭС, ВПМЭС'!V86</f>
        <v>49.7</v>
      </c>
      <c r="N50" s="251">
        <f>'ЧЭС, ВПМЭС'!W86</f>
        <v>20</v>
      </c>
      <c r="O50" s="207">
        <f>'ЧЭС, ВПМЭС'!X86</f>
        <v>3.8</v>
      </c>
      <c r="P50" s="210">
        <f>'ЧЭС, ВПМЭС'!Y86</f>
        <v>9.1</v>
      </c>
      <c r="Q50" s="210">
        <f>'ЧЭС, ВПМЭС'!Z86</f>
        <v>6.6</v>
      </c>
    </row>
    <row r="51" spans="2:17" x14ac:dyDescent="0.2">
      <c r="C51" s="126"/>
      <c r="D51" s="126"/>
      <c r="E51" s="81">
        <f>'ВЭС, ВПМЭС'!U101</f>
        <v>47.9</v>
      </c>
      <c r="F51" s="250">
        <f>'ВЭС, ВПМЭС'!V101</f>
        <v>49.7</v>
      </c>
      <c r="G51" s="250">
        <f>'ВЭС, ВПМЭС'!W101</f>
        <v>35</v>
      </c>
      <c r="H51" s="81">
        <f>'ВЭС, ВПМЭС'!X101</f>
        <v>12.1</v>
      </c>
      <c r="I51" s="82">
        <f>'ВЭС, ВПМЭС'!Y101</f>
        <v>14.5</v>
      </c>
      <c r="J51" s="82">
        <f>'ВЭС, ВПМЭС'!Z101</f>
        <v>16.5</v>
      </c>
      <c r="L51" s="207"/>
      <c r="M51" s="251"/>
      <c r="N51" s="251"/>
      <c r="O51" s="210">
        <f>'ЧЭС, ВПМЭС'!X87</f>
        <v>153.6</v>
      </c>
      <c r="P51" s="210">
        <f>'ЧЭС, ВПМЭС'!Y87</f>
        <v>187.7</v>
      </c>
      <c r="Q51" s="210">
        <f>'ЧЭС, ВПМЭС'!Z87</f>
        <v>191.3</v>
      </c>
    </row>
    <row r="52" spans="2:17" x14ac:dyDescent="0.2">
      <c r="C52" s="126"/>
      <c r="D52" s="126"/>
      <c r="E52" s="81">
        <f>'ВЭС, ВПМЭС'!U102</f>
        <v>47.8</v>
      </c>
      <c r="F52" s="250">
        <f>'ВЭС, ВПМЭС'!V102</f>
        <v>49.7</v>
      </c>
      <c r="G52" s="250">
        <f>'ВЭС, ВПМЭС'!W102</f>
        <v>30</v>
      </c>
      <c r="H52" s="82">
        <f>'ВЭС, ВПМЭС'!X102</f>
        <v>7.6</v>
      </c>
      <c r="I52" s="82">
        <f>'ВЭС, ВПМЭС'!Y102</f>
        <v>13.6</v>
      </c>
      <c r="J52" s="82">
        <f>'ВЭС, ВПМЭС'!Z102</f>
        <v>14.4</v>
      </c>
      <c r="L52" s="207"/>
      <c r="M52" s="251"/>
      <c r="N52" s="251"/>
      <c r="O52" s="277">
        <f>SUM(O36:O50)</f>
        <v>153.6</v>
      </c>
      <c r="P52" s="277">
        <f t="shared" ref="P52:Q52" si="178">SUM(P36:P50)</f>
        <v>187.7</v>
      </c>
      <c r="Q52" s="277">
        <f t="shared" si="178"/>
        <v>191.3</v>
      </c>
    </row>
    <row r="53" spans="2:17" x14ac:dyDescent="0.2">
      <c r="C53" s="126"/>
      <c r="D53" s="126"/>
      <c r="E53" s="81">
        <f>'ВЭС, ВПМЭС'!U103</f>
        <v>47.8</v>
      </c>
      <c r="F53" s="250">
        <f>'ВЭС, ВПМЭС'!V103</f>
        <v>49.7</v>
      </c>
      <c r="G53" s="250">
        <f>'ВЭС, ВПМЭС'!W103</f>
        <v>25</v>
      </c>
      <c r="H53" s="81">
        <f>'ВЭС, ВПМЭС'!X103</f>
        <v>19.8</v>
      </c>
      <c r="I53" s="82">
        <f>'ВЭС, ВПМЭС'!Y103</f>
        <v>23.5</v>
      </c>
      <c r="J53" s="82">
        <f>'ВЭС, ВПМЭС'!Z103</f>
        <v>22.7</v>
      </c>
      <c r="L53" s="207"/>
      <c r="M53" s="251"/>
      <c r="N53" s="251"/>
      <c r="O53" s="228">
        <f>O51-O52</f>
        <v>0</v>
      </c>
      <c r="P53" s="228">
        <f t="shared" ref="P53:Q53" si="179">P51-P52</f>
        <v>0</v>
      </c>
      <c r="Q53" s="228">
        <f t="shared" si="179"/>
        <v>0</v>
      </c>
    </row>
    <row r="54" spans="2:17" x14ac:dyDescent="0.2">
      <c r="C54" s="126"/>
      <c r="D54" s="126"/>
      <c r="E54" s="81">
        <f>'ВЭС, ВПМЭС'!U104</f>
        <v>47.6</v>
      </c>
      <c r="F54" s="250">
        <f>'ВЭС, ВПМЭС'!V104</f>
        <v>49.7</v>
      </c>
      <c r="G54" s="250">
        <f>'ВЭС, ВПМЭС'!W104</f>
        <v>15</v>
      </c>
      <c r="H54" s="81">
        <f>'ВЭС, ВПМЭС'!X104</f>
        <v>4.5</v>
      </c>
      <c r="I54" s="82">
        <f>'ВЭС, ВПМЭС'!Y104</f>
        <v>5.3</v>
      </c>
      <c r="J54" s="82">
        <f>'ВЭС, ВПМЭС'!Z104</f>
        <v>5.2</v>
      </c>
      <c r="L54" s="207"/>
      <c r="M54" s="251"/>
      <c r="N54" s="251"/>
      <c r="O54" s="207"/>
    </row>
    <row r="55" spans="2:17" x14ac:dyDescent="0.2">
      <c r="C55" s="126"/>
      <c r="D55" s="126"/>
      <c r="E55" s="82">
        <f>'ВЭС, ВПМЭС'!U105</f>
        <v>47</v>
      </c>
      <c r="F55" s="250">
        <f>'ВЭС, ВПМЭС'!V105</f>
        <v>49.7</v>
      </c>
      <c r="G55" s="250">
        <f>'ВЭС, ВПМЭС'!W105</f>
        <v>15</v>
      </c>
      <c r="H55" s="81">
        <f>'ВЭС, ВПМЭС'!X105</f>
        <v>8.6</v>
      </c>
      <c r="I55" s="82">
        <f>'ВЭС, ВПМЭС'!Y105</f>
        <v>8.6</v>
      </c>
      <c r="J55" s="82">
        <f>'ВЭС, ВПМЭС'!Z105</f>
        <v>8.6</v>
      </c>
      <c r="L55" s="207"/>
      <c r="M55" s="251"/>
      <c r="N55" s="251"/>
      <c r="O55" s="126"/>
    </row>
    <row r="56" spans="2:17" x14ac:dyDescent="0.2">
      <c r="C56" s="126"/>
      <c r="D56" s="126"/>
      <c r="E56" s="82">
        <f>'ВЭС, ВПМЭС'!U106</f>
        <v>47</v>
      </c>
      <c r="F56" s="250">
        <f>'ВЭС, ВПМЭС'!V106</f>
        <v>49.7</v>
      </c>
      <c r="G56" s="250">
        <f>'ВЭС, ВПМЭС'!W106</f>
        <v>10</v>
      </c>
      <c r="H56" s="81">
        <f>'ВЭС, ВПМЭС'!X106</f>
        <v>16</v>
      </c>
      <c r="I56" s="82">
        <f>'ВЭС, ВПМЭС'!Y106</f>
        <v>18.2</v>
      </c>
      <c r="J56" s="82">
        <f>'ВЭС, ВПМЭС'!Z106</f>
        <v>17.3</v>
      </c>
      <c r="L56" s="207"/>
      <c r="M56" s="251"/>
      <c r="N56" s="251"/>
      <c r="O56" s="207"/>
    </row>
    <row r="57" spans="2:17" x14ac:dyDescent="0.2">
      <c r="C57" s="126"/>
      <c r="D57" s="126"/>
      <c r="E57" s="81"/>
      <c r="F57" s="250"/>
      <c r="G57" s="250"/>
      <c r="H57" s="81">
        <f>'ВЭС, ВПМЭС'!X107</f>
        <v>235.5</v>
      </c>
      <c r="I57" s="82">
        <f>'ВЭС, ВПМЭС'!Y107</f>
        <v>288.3</v>
      </c>
      <c r="J57" s="82">
        <f>'ВЭС, ВПМЭС'!Z107</f>
        <v>281.7</v>
      </c>
      <c r="L57" s="207"/>
      <c r="M57" s="251"/>
      <c r="N57" s="251"/>
      <c r="O57" s="207"/>
    </row>
    <row r="58" spans="2:17" x14ac:dyDescent="0.2">
      <c r="C58" s="126"/>
      <c r="D58" s="126"/>
      <c r="E58" s="81"/>
      <c r="F58" s="250"/>
      <c r="G58" s="250"/>
      <c r="H58" s="81">
        <f>SUM(H36:H56)</f>
        <v>235.5</v>
      </c>
      <c r="I58" s="82">
        <f t="shared" ref="I58:J58" si="180">SUM(I36:I56)</f>
        <v>288.3</v>
      </c>
      <c r="J58" s="82">
        <f t="shared" si="180"/>
        <v>281.7</v>
      </c>
      <c r="L58" s="207"/>
      <c r="M58" s="209"/>
      <c r="N58" s="135"/>
      <c r="O58" s="207"/>
      <c r="P58" s="207"/>
      <c r="Q58" s="81"/>
    </row>
    <row r="59" spans="2:17" x14ac:dyDescent="0.2">
      <c r="C59" s="126"/>
      <c r="D59" s="126"/>
      <c r="E59" s="81"/>
      <c r="F59" s="209"/>
      <c r="G59" s="209"/>
      <c r="H59" s="95">
        <f>H57-H58</f>
        <v>0</v>
      </c>
      <c r="I59" s="312">
        <f t="shared" ref="I59:J59" si="181">I57-I58</f>
        <v>0</v>
      </c>
      <c r="J59" s="312">
        <f t="shared" si="181"/>
        <v>0</v>
      </c>
      <c r="L59" s="207"/>
      <c r="M59" s="209"/>
      <c r="N59" s="135"/>
      <c r="O59" s="207"/>
      <c r="P59" s="207"/>
      <c r="Q59" s="81"/>
    </row>
    <row r="60" spans="2:17" x14ac:dyDescent="0.2">
      <c r="C60" s="126"/>
      <c r="D60" s="126"/>
      <c r="E60" s="81"/>
      <c r="F60" s="232"/>
      <c r="G60" s="232"/>
      <c r="L60" s="207"/>
      <c r="M60" s="209"/>
      <c r="N60" s="135"/>
      <c r="P60" s="228"/>
      <c r="Q60" s="95"/>
    </row>
    <row r="61" spans="2:17" x14ac:dyDescent="0.2">
      <c r="B61" s="81"/>
      <c r="C61" s="232"/>
      <c r="D61" s="232"/>
      <c r="E61" s="17"/>
      <c r="F61" s="210"/>
      <c r="G61" s="210"/>
      <c r="I61" s="207"/>
      <c r="J61" s="209"/>
      <c r="K61" s="135"/>
    </row>
    <row r="62" spans="2:17" x14ac:dyDescent="0.2">
      <c r="B62" s="81"/>
      <c r="C62" s="209"/>
      <c r="D62" s="209"/>
      <c r="E62" s="82"/>
      <c r="F62" s="227"/>
      <c r="G62" s="227"/>
    </row>
    <row r="63" spans="2:17" x14ac:dyDescent="0.2">
      <c r="B63" s="81"/>
      <c r="C63" s="209"/>
      <c r="D63" s="209"/>
      <c r="E63" s="144"/>
      <c r="F63" s="230"/>
      <c r="G63" s="230"/>
    </row>
  </sheetData>
  <mergeCells count="36">
    <mergeCell ref="CQ8:CS8"/>
    <mergeCell ref="BA8:BC8"/>
    <mergeCell ref="BD8:BF8"/>
    <mergeCell ref="BJ8:BL8"/>
    <mergeCell ref="BY8:CA8"/>
    <mergeCell ref="B8:D8"/>
    <mergeCell ref="E8:G8"/>
    <mergeCell ref="H8:J8"/>
    <mergeCell ref="K8:M8"/>
    <mergeCell ref="AF8:AH8"/>
    <mergeCell ref="AI8:AK8"/>
    <mergeCell ref="AL8:AN8"/>
    <mergeCell ref="AO8:AQ8"/>
    <mergeCell ref="BV8:BX8"/>
    <mergeCell ref="BM8:BO8"/>
    <mergeCell ref="BP8:BR8"/>
    <mergeCell ref="BS8:BU8"/>
    <mergeCell ref="AR8:AT8"/>
    <mergeCell ref="AU8:AW8"/>
    <mergeCell ref="BG8:BI8"/>
    <mergeCell ref="A1:CS1"/>
    <mergeCell ref="A3:CS3"/>
    <mergeCell ref="A6:A8"/>
    <mergeCell ref="N8:P8"/>
    <mergeCell ref="Q8:S8"/>
    <mergeCell ref="T8:V8"/>
    <mergeCell ref="W8:Y8"/>
    <mergeCell ref="Z8:AB8"/>
    <mergeCell ref="CH8:CJ8"/>
    <mergeCell ref="CK8:CM8"/>
    <mergeCell ref="CN8:CP8"/>
    <mergeCell ref="AC8:AE8"/>
    <mergeCell ref="CB8:CD8"/>
    <mergeCell ref="CE8:CG8"/>
    <mergeCell ref="AX8:AZ8"/>
    <mergeCell ref="B7:BF7"/>
  </mergeCells>
  <pageMargins left="0.74803149606299213" right="0.74803149606299213" top="0.59055118110236227" bottom="0.59055118110236227" header="0.51181102362204722" footer="0.51181102362204722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Сумма АЧР</vt:lpstr>
      <vt:lpstr>Совм. АЧР-1-АЧР-2</vt:lpstr>
      <vt:lpstr>Свод</vt:lpstr>
      <vt:lpstr>ВЭС, ВПМЭС</vt:lpstr>
      <vt:lpstr>ЧЭС, ВПМЭС</vt:lpstr>
      <vt:lpstr>ВУЭС</vt:lpstr>
      <vt:lpstr>ВУЭС участок</vt:lpstr>
      <vt:lpstr>ЧЭС участок</vt:lpstr>
      <vt:lpstr>ЧАПВ</vt:lpstr>
      <vt:lpstr>коды ВЭ</vt:lpstr>
      <vt:lpstr>ВУЭС!Заголовки_для_печати</vt:lpstr>
      <vt:lpstr>'ВУЭС участок'!Заголовки_для_печати</vt:lpstr>
      <vt:lpstr>'ВЭС, ВПМЭС'!Заголовки_для_печати</vt:lpstr>
      <vt:lpstr>'ЧЭС участок'!Заголовки_для_печати</vt:lpstr>
      <vt:lpstr>'ЧЭС, ВПМЭС'!Заголовки_для_печати</vt:lpstr>
      <vt:lpstr>ВУЭС!Область_печати</vt:lpstr>
      <vt:lpstr>'ВУЭС участок'!Область_печати</vt:lpstr>
      <vt:lpstr>'ВЭС, ВПМЭС'!Область_печати</vt:lpstr>
      <vt:lpstr>Свод!Область_печати</vt:lpstr>
      <vt:lpstr>'Совм. АЧР-1-АЧР-2'!Область_печати</vt:lpstr>
      <vt:lpstr>'Сумма АЧР'!Область_печати</vt:lpstr>
      <vt:lpstr>ЧАПВ!Область_печати</vt:lpstr>
      <vt:lpstr>'ЧЭС участок'!Область_печати</vt:lpstr>
      <vt:lpstr>'ЧЭС, ВПМЭС'!Область_печати</vt:lpstr>
    </vt:vector>
  </TitlesOfParts>
  <Company>Vologda-Energo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Gulanova</dc:creator>
  <cp:lastModifiedBy>Уланова Галина Николаевна</cp:lastModifiedBy>
  <cp:lastPrinted>2021-12-02T11:30:14Z</cp:lastPrinted>
  <dcterms:created xsi:type="dcterms:W3CDTF">2011-05-31T09:32:37Z</dcterms:created>
  <dcterms:modified xsi:type="dcterms:W3CDTF">2022-01-31T07:43:10Z</dcterms:modified>
</cp:coreProperties>
</file>